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\Desktop\LIBROS AV 7.7\EL CUARTO NEGRO\"/>
    </mc:Choice>
  </mc:AlternateContent>
  <bookViews>
    <workbookView xWindow="480" yWindow="36" windowWidth="19440" windowHeight="9552"/>
  </bookViews>
  <sheets>
    <sheet name="CALORIAS DIA" sheetId="4" r:id="rId1"/>
    <sheet name="CALORIAS DIA (2)" sheetId="5" r:id="rId2"/>
    <sheet name="CALORIAS DIA (3)" sheetId="6" r:id="rId3"/>
    <sheet name="CALORIAS DIA (4)" sheetId="7" r:id="rId4"/>
    <sheet name="CALORIAS ALIMENTOS" sheetId="1" r:id="rId5"/>
    <sheet name="CALORIAS 2DA" sheetId="8" r:id="rId6"/>
    <sheet name="CALORIAS 2DA (2)" sheetId="9" r:id="rId7"/>
    <sheet name="CALORIAS 2DA (3)" sheetId="10" r:id="rId8"/>
    <sheet name="CALORIAS 2DA (4)" sheetId="11" r:id="rId9"/>
    <sheet name="CALORIAS 3DA" sheetId="12" r:id="rId10"/>
    <sheet name="CALORIAS 3DA (2)" sheetId="13" r:id="rId11"/>
    <sheet name="CALORIAS 3DA (3)" sheetId="14" r:id="rId12"/>
  </sheets>
  <calcPr calcId="152511"/>
</workbook>
</file>

<file path=xl/calcChain.xml><?xml version="1.0" encoding="utf-8"?>
<calcChain xmlns="http://schemas.openxmlformats.org/spreadsheetml/2006/main">
  <c r="O40" i="14" l="1"/>
  <c r="O41" i="14"/>
  <c r="E41" i="14"/>
  <c r="E42" i="14"/>
  <c r="O34" i="14"/>
  <c r="J29" i="14"/>
  <c r="O36" i="14"/>
  <c r="E36" i="14"/>
  <c r="E34" i="14"/>
  <c r="J35" i="14"/>
  <c r="J34" i="14"/>
  <c r="E28" i="14" l="1"/>
  <c r="E29" i="14"/>
  <c r="J22" i="14" l="1"/>
  <c r="O22" i="14"/>
  <c r="O24" i="14"/>
  <c r="O23" i="14"/>
  <c r="O17" i="14" l="1"/>
  <c r="O18" i="14"/>
  <c r="E22" i="14"/>
  <c r="E24" i="14"/>
  <c r="E23" i="14"/>
  <c r="E25" i="14" s="1"/>
  <c r="E16" i="14"/>
  <c r="O16" i="14"/>
  <c r="J4" i="14"/>
  <c r="O12" i="14"/>
  <c r="O10" i="14"/>
  <c r="O11" i="14"/>
  <c r="E10" i="14"/>
  <c r="E13" i="14" s="1"/>
  <c r="E12" i="14"/>
  <c r="E17" i="14"/>
  <c r="J29" i="13" l="1"/>
  <c r="E30" i="13"/>
  <c r="E28" i="13"/>
  <c r="J34" i="13"/>
  <c r="E36" i="13"/>
  <c r="E34" i="13"/>
  <c r="O40" i="13"/>
  <c r="E41" i="13"/>
  <c r="E42" i="13"/>
  <c r="E40" i="13"/>
  <c r="E4" i="14"/>
  <c r="E5" i="14"/>
  <c r="O5" i="14"/>
  <c r="O6" i="14"/>
  <c r="O4" i="14"/>
  <c r="J22" i="13" l="1"/>
  <c r="O24" i="13"/>
  <c r="O23" i="13"/>
  <c r="E22" i="13"/>
  <c r="E24" i="13"/>
  <c r="O18" i="13"/>
  <c r="O17" i="13"/>
  <c r="J16" i="13"/>
  <c r="E17" i="13" l="1"/>
  <c r="E16" i="13"/>
  <c r="O11" i="13"/>
  <c r="E10" i="13"/>
  <c r="E11" i="13"/>
  <c r="O5" i="13"/>
  <c r="E4" i="13" l="1"/>
  <c r="E40" i="12"/>
  <c r="O40" i="12"/>
  <c r="J34" i="12"/>
  <c r="J35" i="12"/>
  <c r="E34" i="12"/>
  <c r="O29" i="12"/>
  <c r="J23" i="12" l="1"/>
  <c r="O23" i="12"/>
  <c r="E30" i="12"/>
  <c r="E28" i="12"/>
  <c r="E24" i="12" l="1"/>
  <c r="E23" i="12"/>
  <c r="J17" i="12"/>
  <c r="E16" i="12"/>
  <c r="E19" i="12"/>
  <c r="J19" i="12"/>
  <c r="E18" i="12"/>
  <c r="E17" i="12"/>
  <c r="O10" i="12" l="1"/>
  <c r="J12" i="12"/>
  <c r="J10" i="12"/>
  <c r="O30" i="11"/>
  <c r="E12" i="12"/>
  <c r="E10" i="12"/>
  <c r="O4" i="12" l="1"/>
  <c r="J5" i="12"/>
  <c r="O43" i="14" l="1"/>
  <c r="J43" i="14"/>
  <c r="E43" i="14"/>
  <c r="P43" i="14" s="1"/>
  <c r="O37" i="14"/>
  <c r="J37" i="14"/>
  <c r="E37" i="14"/>
  <c r="O31" i="14"/>
  <c r="J31" i="14"/>
  <c r="E31" i="14"/>
  <c r="O25" i="14"/>
  <c r="J25" i="14"/>
  <c r="P25" i="14"/>
  <c r="O19" i="14"/>
  <c r="J19" i="14"/>
  <c r="E19" i="14"/>
  <c r="O13" i="14"/>
  <c r="J13" i="14"/>
  <c r="O7" i="14"/>
  <c r="J7" i="14"/>
  <c r="E7" i="14"/>
  <c r="O43" i="13"/>
  <c r="J43" i="13"/>
  <c r="E43" i="13"/>
  <c r="O37" i="13"/>
  <c r="J37" i="13"/>
  <c r="E37" i="13"/>
  <c r="O31" i="13"/>
  <c r="J31" i="13"/>
  <c r="E31" i="13"/>
  <c r="O25" i="13"/>
  <c r="J25" i="13"/>
  <c r="E25" i="13"/>
  <c r="O19" i="13"/>
  <c r="J19" i="13"/>
  <c r="E19" i="13"/>
  <c r="O13" i="13"/>
  <c r="J13" i="13"/>
  <c r="E13" i="13"/>
  <c r="P13" i="13" s="1"/>
  <c r="O7" i="13"/>
  <c r="J7" i="13"/>
  <c r="E7" i="13"/>
  <c r="E5" i="12"/>
  <c r="E4" i="12"/>
  <c r="E4" i="8"/>
  <c r="J4" i="8"/>
  <c r="O5" i="8"/>
  <c r="O6" i="8"/>
  <c r="E10" i="8"/>
  <c r="E12" i="8"/>
  <c r="J10" i="8"/>
  <c r="O11" i="8"/>
  <c r="O12" i="8"/>
  <c r="E16" i="8"/>
  <c r="E18" i="8"/>
  <c r="J16" i="8"/>
  <c r="O17" i="8"/>
  <c r="O18" i="8"/>
  <c r="E22" i="8"/>
  <c r="J24" i="8"/>
  <c r="O23" i="8"/>
  <c r="O24" i="8"/>
  <c r="E28" i="8"/>
  <c r="J29" i="8"/>
  <c r="O28" i="8"/>
  <c r="O30" i="8"/>
  <c r="E34" i="8"/>
  <c r="E35" i="8"/>
  <c r="E36" i="8"/>
  <c r="J34" i="8"/>
  <c r="E40" i="8"/>
  <c r="J40" i="8"/>
  <c r="J41" i="8"/>
  <c r="J42" i="8"/>
  <c r="J43" i="12"/>
  <c r="O43" i="12"/>
  <c r="E43" i="12"/>
  <c r="O37" i="12"/>
  <c r="J37" i="12"/>
  <c r="E37" i="12"/>
  <c r="O31" i="12"/>
  <c r="J31" i="12"/>
  <c r="E31" i="12"/>
  <c r="O25" i="12"/>
  <c r="J25" i="12"/>
  <c r="E25" i="12"/>
  <c r="O19" i="12"/>
  <c r="O13" i="12"/>
  <c r="J13" i="12"/>
  <c r="E13" i="12"/>
  <c r="J7" i="12"/>
  <c r="O7" i="12"/>
  <c r="E7" i="12"/>
  <c r="O40" i="11"/>
  <c r="E40" i="11"/>
  <c r="O36" i="11"/>
  <c r="O35" i="11"/>
  <c r="O34" i="11"/>
  <c r="E35" i="11"/>
  <c r="P31" i="14" l="1"/>
  <c r="P37" i="14"/>
  <c r="P19" i="14"/>
  <c r="P13" i="14"/>
  <c r="P31" i="13"/>
  <c r="P37" i="13"/>
  <c r="P43" i="13"/>
  <c r="P7" i="14"/>
  <c r="P25" i="13"/>
  <c r="P19" i="13"/>
  <c r="P7" i="13"/>
  <c r="P37" i="12"/>
  <c r="P7" i="12"/>
  <c r="P43" i="12"/>
  <c r="P31" i="12"/>
  <c r="P25" i="12"/>
  <c r="P19" i="12"/>
  <c r="P13" i="12"/>
  <c r="O28" i="11"/>
  <c r="O23" i="11"/>
  <c r="E29" i="11"/>
  <c r="E28" i="11"/>
  <c r="J29" i="11"/>
  <c r="J22" i="11"/>
  <c r="E22" i="11" l="1"/>
  <c r="J16" i="11"/>
  <c r="J10" i="11"/>
  <c r="O17" i="11"/>
  <c r="O11" i="11"/>
  <c r="E24" i="11"/>
  <c r="E18" i="11"/>
  <c r="E16" i="11"/>
  <c r="O5" i="11" l="1"/>
  <c r="E4" i="11"/>
  <c r="E10" i="11"/>
  <c r="E11" i="11"/>
  <c r="E41" i="10" l="1"/>
  <c r="E40" i="10"/>
  <c r="O40" i="10"/>
  <c r="O35" i="10"/>
  <c r="O34" i="10"/>
  <c r="E34" i="10"/>
  <c r="E7" i="11"/>
  <c r="E5" i="11"/>
  <c r="E30" i="10" l="1"/>
  <c r="J29" i="10"/>
  <c r="E28" i="10"/>
  <c r="O28" i="10"/>
  <c r="J24" i="10" l="1"/>
  <c r="O24" i="10"/>
  <c r="O23" i="10"/>
  <c r="E24" i="10" l="1"/>
  <c r="E22" i="10"/>
  <c r="O17" i="10"/>
  <c r="E16" i="10"/>
  <c r="O11" i="10" l="1"/>
  <c r="O4" i="10"/>
  <c r="E12" i="10"/>
  <c r="E4" i="10" l="1"/>
  <c r="O35" i="9"/>
  <c r="E36" i="9"/>
  <c r="O16" i="9"/>
  <c r="O36" i="9"/>
  <c r="O37" i="9"/>
  <c r="O34" i="9"/>
  <c r="O41" i="9"/>
  <c r="E40" i="9"/>
  <c r="J28" i="9"/>
  <c r="O28" i="9"/>
  <c r="E29" i="9" l="1"/>
  <c r="O17" i="9"/>
  <c r="J16" i="9"/>
  <c r="E24" i="9"/>
  <c r="J22" i="9"/>
  <c r="O23" i="9"/>
  <c r="E6" i="9" l="1"/>
  <c r="E18" i="9"/>
  <c r="O12" i="9"/>
  <c r="J5" i="9" l="1"/>
  <c r="O6" i="9"/>
  <c r="J11" i="9"/>
  <c r="O11" i="9"/>
  <c r="E12" i="9" l="1"/>
  <c r="E10" i="9"/>
  <c r="O4" i="9" l="1"/>
  <c r="O5" i="9"/>
  <c r="E4" i="9"/>
  <c r="J10" i="6" l="1"/>
  <c r="J11" i="6"/>
  <c r="E23" i="4"/>
  <c r="O43" i="11" l="1"/>
  <c r="J43" i="11"/>
  <c r="E43" i="11"/>
  <c r="O37" i="11"/>
  <c r="J37" i="11"/>
  <c r="E37" i="11"/>
  <c r="P37" i="11" s="1"/>
  <c r="O31" i="11"/>
  <c r="J31" i="11"/>
  <c r="E31" i="11"/>
  <c r="O25" i="11"/>
  <c r="J25" i="11"/>
  <c r="E25" i="11"/>
  <c r="P25" i="11" s="1"/>
  <c r="O19" i="11"/>
  <c r="J19" i="11"/>
  <c r="E19" i="11"/>
  <c r="O13" i="11"/>
  <c r="J13" i="11"/>
  <c r="E13" i="11"/>
  <c r="O7" i="11"/>
  <c r="J7" i="11"/>
  <c r="P7" i="11" s="1"/>
  <c r="O43" i="10"/>
  <c r="J43" i="10"/>
  <c r="E43" i="10"/>
  <c r="O37" i="10"/>
  <c r="J37" i="10"/>
  <c r="E37" i="10"/>
  <c r="O31" i="10"/>
  <c r="J31" i="10"/>
  <c r="E31" i="10"/>
  <c r="O25" i="10"/>
  <c r="J25" i="10"/>
  <c r="E25" i="10"/>
  <c r="O19" i="10"/>
  <c r="J19" i="10"/>
  <c r="E19" i="10"/>
  <c r="P19" i="10" s="1"/>
  <c r="O13" i="10"/>
  <c r="J13" i="10"/>
  <c r="E13" i="10"/>
  <c r="O7" i="10"/>
  <c r="J7" i="10"/>
  <c r="E7" i="10"/>
  <c r="O43" i="9"/>
  <c r="J43" i="9"/>
  <c r="E43" i="9"/>
  <c r="J37" i="9"/>
  <c r="E37" i="9"/>
  <c r="O31" i="9"/>
  <c r="J31" i="9"/>
  <c r="E31" i="9"/>
  <c r="O25" i="9"/>
  <c r="E25" i="9"/>
  <c r="O19" i="9"/>
  <c r="J19" i="9"/>
  <c r="E19" i="9"/>
  <c r="O13" i="9"/>
  <c r="J13" i="9"/>
  <c r="E13" i="9"/>
  <c r="O7" i="9"/>
  <c r="J7" i="9"/>
  <c r="E7" i="9"/>
  <c r="E7" i="8"/>
  <c r="O43" i="8"/>
  <c r="E43" i="8"/>
  <c r="J43" i="8"/>
  <c r="O37" i="8"/>
  <c r="J37" i="8"/>
  <c r="E37" i="8"/>
  <c r="O31" i="8"/>
  <c r="J31" i="8"/>
  <c r="E31" i="8"/>
  <c r="O25" i="8"/>
  <c r="E25" i="8"/>
  <c r="J25" i="8"/>
  <c r="O19" i="8"/>
  <c r="E19" i="8"/>
  <c r="J19" i="8"/>
  <c r="O13" i="8"/>
  <c r="E13" i="8"/>
  <c r="J13" i="8"/>
  <c r="O7" i="8"/>
  <c r="J7" i="8"/>
  <c r="P43" i="11" l="1"/>
  <c r="P31" i="10"/>
  <c r="P13" i="10"/>
  <c r="P37" i="9"/>
  <c r="P25" i="9"/>
  <c r="P7" i="9"/>
  <c r="P43" i="10"/>
  <c r="P19" i="11"/>
  <c r="P43" i="9"/>
  <c r="P43" i="8"/>
  <c r="P37" i="10"/>
  <c r="P7" i="10"/>
  <c r="P13" i="11"/>
  <c r="P19" i="9"/>
  <c r="P25" i="10"/>
  <c r="P31" i="11"/>
  <c r="P37" i="8"/>
  <c r="P31" i="8"/>
  <c r="P7" i="8"/>
  <c r="P13" i="9"/>
  <c r="P31" i="9"/>
  <c r="P13" i="8"/>
  <c r="P25" i="8"/>
  <c r="P19" i="8"/>
  <c r="J22" i="7"/>
  <c r="J18" i="7"/>
  <c r="E24" i="7"/>
  <c r="E23" i="7"/>
  <c r="O22" i="7"/>
  <c r="E28" i="7"/>
  <c r="E29" i="7"/>
  <c r="J16" i="7" l="1"/>
  <c r="J12" i="7"/>
  <c r="O4" i="7"/>
  <c r="J6" i="7"/>
  <c r="J5" i="7"/>
  <c r="J4" i="7"/>
  <c r="O10" i="7"/>
  <c r="J11" i="7"/>
  <c r="J10" i="7"/>
  <c r="E12" i="7"/>
  <c r="E10" i="7"/>
  <c r="E17" i="7"/>
  <c r="E5" i="7" l="1"/>
  <c r="E4" i="7"/>
  <c r="O43" i="7"/>
  <c r="J43" i="7"/>
  <c r="E43" i="7"/>
  <c r="O37" i="7"/>
  <c r="J37" i="7"/>
  <c r="E37" i="7"/>
  <c r="O31" i="7"/>
  <c r="E31" i="7"/>
  <c r="J31" i="7"/>
  <c r="O25" i="7"/>
  <c r="J25" i="7"/>
  <c r="E25" i="7"/>
  <c r="O19" i="7"/>
  <c r="J19" i="7"/>
  <c r="E19" i="7"/>
  <c r="O13" i="7"/>
  <c r="E13" i="7"/>
  <c r="J13" i="7"/>
  <c r="E7" i="7"/>
  <c r="O7" i="7"/>
  <c r="J7" i="7"/>
  <c r="J41" i="6"/>
  <c r="O35" i="6"/>
  <c r="J36" i="6"/>
  <c r="J40" i="6"/>
  <c r="E41" i="6"/>
  <c r="O10" i="5"/>
  <c r="E40" i="6"/>
  <c r="J34" i="6"/>
  <c r="J35" i="6"/>
  <c r="P7" i="7" l="1"/>
  <c r="P43" i="7"/>
  <c r="P25" i="7"/>
  <c r="P19" i="7"/>
  <c r="P31" i="7"/>
  <c r="P13" i="7"/>
  <c r="P37" i="7"/>
  <c r="E35" i="6"/>
  <c r="J28" i="6" l="1"/>
  <c r="J29" i="6"/>
  <c r="E29" i="6"/>
  <c r="E28" i="6"/>
  <c r="J23" i="6"/>
  <c r="J24" i="6"/>
  <c r="J22" i="6"/>
  <c r="E23" i="6" l="1"/>
  <c r="J18" i="6"/>
  <c r="J17" i="6"/>
  <c r="J6" i="6" l="1"/>
  <c r="J4" i="6"/>
  <c r="O6" i="6"/>
  <c r="E12" i="6"/>
  <c r="E10" i="6"/>
  <c r="J12" i="6"/>
  <c r="E4" i="6"/>
  <c r="E17" i="6"/>
  <c r="E16" i="6"/>
  <c r="O43" i="6" l="1"/>
  <c r="J43" i="6"/>
  <c r="E43" i="6"/>
  <c r="P43" i="6" s="1"/>
  <c r="O37" i="6"/>
  <c r="E37" i="6"/>
  <c r="J37" i="6"/>
  <c r="E31" i="6"/>
  <c r="J31" i="6"/>
  <c r="O31" i="6"/>
  <c r="E25" i="6"/>
  <c r="O25" i="6"/>
  <c r="J25" i="6"/>
  <c r="O19" i="6"/>
  <c r="J19" i="6"/>
  <c r="E19" i="6"/>
  <c r="O13" i="6"/>
  <c r="J13" i="6"/>
  <c r="E13" i="6"/>
  <c r="O7" i="6"/>
  <c r="J7" i="6"/>
  <c r="E7" i="6"/>
  <c r="O41" i="5"/>
  <c r="J42" i="5"/>
  <c r="J40" i="5"/>
  <c r="E41" i="5"/>
  <c r="E40" i="5"/>
  <c r="J36" i="5"/>
  <c r="J34" i="5"/>
  <c r="O35" i="5"/>
  <c r="P25" i="6" l="1"/>
  <c r="P7" i="6"/>
  <c r="P37" i="6"/>
  <c r="P19" i="6"/>
  <c r="P13" i="6"/>
  <c r="P31" i="6"/>
  <c r="E35" i="5"/>
  <c r="E22" i="5"/>
  <c r="O28" i="5" l="1"/>
  <c r="J30" i="5"/>
  <c r="J28" i="5"/>
  <c r="J29" i="5"/>
  <c r="E28" i="5" l="1"/>
  <c r="E30" i="5"/>
  <c r="O22" i="5"/>
  <c r="E23" i="5"/>
  <c r="J11" i="5"/>
  <c r="O24" i="5"/>
  <c r="J24" i="5"/>
  <c r="J22" i="5" l="1"/>
  <c r="J17" i="5" l="1"/>
  <c r="J16" i="5"/>
  <c r="E18" i="5"/>
  <c r="E17" i="5"/>
  <c r="E16" i="5"/>
  <c r="J5" i="5" l="1"/>
  <c r="J4" i="5"/>
  <c r="E5" i="5"/>
  <c r="E7" i="5" s="1"/>
  <c r="E12" i="5"/>
  <c r="E10" i="5"/>
  <c r="E13" i="5" s="1"/>
  <c r="O43" i="5"/>
  <c r="J43" i="5"/>
  <c r="E43" i="5"/>
  <c r="O37" i="5"/>
  <c r="J37" i="5"/>
  <c r="E37" i="5"/>
  <c r="O31" i="5"/>
  <c r="J31" i="5"/>
  <c r="E31" i="5"/>
  <c r="O25" i="5"/>
  <c r="E25" i="5"/>
  <c r="J25" i="5"/>
  <c r="E19" i="5"/>
  <c r="J19" i="5"/>
  <c r="O19" i="5"/>
  <c r="O13" i="5"/>
  <c r="J13" i="5"/>
  <c r="O7" i="5"/>
  <c r="J7" i="5"/>
  <c r="J41" i="4"/>
  <c r="E41" i="4"/>
  <c r="O34" i="4"/>
  <c r="J34" i="4"/>
  <c r="J16" i="4"/>
  <c r="P31" i="5" l="1"/>
  <c r="P7" i="5"/>
  <c r="P37" i="5"/>
  <c r="P43" i="5"/>
  <c r="P19" i="5"/>
  <c r="P25" i="5"/>
  <c r="P13" i="5"/>
  <c r="E36" i="4"/>
  <c r="E35" i="4"/>
  <c r="J23" i="4"/>
  <c r="J24" i="4"/>
  <c r="E34" i="4"/>
  <c r="J30" i="4"/>
  <c r="J29" i="4"/>
  <c r="J28" i="4"/>
  <c r="E30" i="4" l="1"/>
  <c r="E28" i="4"/>
  <c r="E29" i="4"/>
  <c r="O17" i="4"/>
  <c r="J22" i="4"/>
  <c r="J11" i="4" l="1"/>
  <c r="J17" i="4"/>
  <c r="E24" i="4"/>
  <c r="E22" i="4"/>
  <c r="O18" i="4"/>
  <c r="J12" i="4"/>
  <c r="J18" i="4"/>
  <c r="J10" i="4"/>
  <c r="E17" i="4"/>
  <c r="E12" i="4" l="1"/>
  <c r="E11" i="4"/>
  <c r="E10" i="4"/>
  <c r="J4" i="4"/>
  <c r="J6" i="4"/>
  <c r="J5" i="4"/>
  <c r="E4" i="4"/>
  <c r="O6" i="4"/>
  <c r="O4" i="4"/>
  <c r="J52" i="4" l="1"/>
  <c r="O51" i="4"/>
  <c r="O52" i="4" s="1"/>
  <c r="E50" i="4"/>
  <c r="E52" i="4" s="1"/>
  <c r="O43" i="4"/>
  <c r="J43" i="4"/>
  <c r="E43" i="4"/>
  <c r="O37" i="4"/>
  <c r="J37" i="4"/>
  <c r="E37" i="4"/>
  <c r="O31" i="4"/>
  <c r="J31" i="4"/>
  <c r="E31" i="4"/>
  <c r="O25" i="4"/>
  <c r="J25" i="4"/>
  <c r="E25" i="4"/>
  <c r="O19" i="4"/>
  <c r="J19" i="4"/>
  <c r="E19" i="4"/>
  <c r="O13" i="4"/>
  <c r="J13" i="4"/>
  <c r="E13" i="4"/>
  <c r="O7" i="4"/>
  <c r="J7" i="4"/>
  <c r="E6" i="4"/>
  <c r="E5" i="4"/>
  <c r="E7" i="4" l="1"/>
  <c r="P37" i="4"/>
  <c r="P52" i="4"/>
  <c r="P43" i="4"/>
  <c r="P31" i="4"/>
  <c r="P25" i="4"/>
  <c r="P19" i="4"/>
  <c r="P13" i="4"/>
  <c r="P7" i="4"/>
</calcChain>
</file>

<file path=xl/sharedStrings.xml><?xml version="1.0" encoding="utf-8"?>
<sst xmlns="http://schemas.openxmlformats.org/spreadsheetml/2006/main" count="2483" uniqueCount="439">
  <si>
    <t>DÍA</t>
  </si>
  <si>
    <t>HORA</t>
  </si>
  <si>
    <t>MARTES MAYO 23 2017</t>
  </si>
  <si>
    <t>MIERCOLES MAYO 24 2017</t>
  </si>
  <si>
    <t>JUEVES MAYO 25 2017</t>
  </si>
  <si>
    <t>VIERNES MAYO 26 2017</t>
  </si>
  <si>
    <t>SABADO MAYO 27 2017</t>
  </si>
  <si>
    <t>DOMINGO MAYO 28 2017</t>
  </si>
  <si>
    <t>DESAYUNO</t>
  </si>
  <si>
    <t>COMIDA</t>
  </si>
  <si>
    <t>CENA</t>
  </si>
  <si>
    <t>CAL.</t>
  </si>
  <si>
    <t>TOTAL</t>
  </si>
  <si>
    <t>08:30: a 11:30</t>
  </si>
  <si>
    <t>TAZA DE CAFÉ / 3 GALLETAS</t>
  </si>
  <si>
    <t xml:space="preserve"> 2 MANZANAS</t>
  </si>
  <si>
    <t>13:00 a 16:00</t>
  </si>
  <si>
    <t>18:00: a 20:30</t>
  </si>
  <si>
    <t>DOMINGO MAYO 21 2017</t>
  </si>
  <si>
    <t>1 CONSOME BARBACOA</t>
  </si>
  <si>
    <t>2 1/2 TACOS BARBACOA</t>
  </si>
  <si>
    <t>1 COCA COLA</t>
  </si>
  <si>
    <t>1 ICEE DE CINEPOLIS</t>
  </si>
  <si>
    <t>CHILAQUILES</t>
  </si>
  <si>
    <t>1 BOLILLO / HELADO NAPOLITANO</t>
  </si>
  <si>
    <t>1 COSTILLA DE RES</t>
  </si>
  <si>
    <t>REGISTRO DE CALORIAS CONSUMIDAS AL DÍA</t>
  </si>
  <si>
    <t>REGISTRO DE CALORIAS QUE CONTIENEN LOS ALIMENTOS</t>
  </si>
  <si>
    <t>MANZANA CH</t>
  </si>
  <si>
    <t>MANZANA G</t>
  </si>
  <si>
    <t>PLATANO M</t>
  </si>
  <si>
    <t>MELON M 1/4</t>
  </si>
  <si>
    <t>COMIDA CHATARRA</t>
  </si>
  <si>
    <t>COMIDA DOMINGUERA</t>
  </si>
  <si>
    <t>TORTAS Y GARNACHAS</t>
  </si>
  <si>
    <t>CONSOME</t>
  </si>
  <si>
    <t>BARBACOA/TACO</t>
  </si>
  <si>
    <t>CARNITAS/TACO</t>
  </si>
  <si>
    <t>QUESADILLAS</t>
  </si>
  <si>
    <t>POLLO</t>
  </si>
  <si>
    <t>QUESO</t>
  </si>
  <si>
    <t>CHICHARRON</t>
  </si>
  <si>
    <t>POZOLE M</t>
  </si>
  <si>
    <t>COCA COLA/LATA</t>
  </si>
  <si>
    <t>JUGO DE UVA JUMEX</t>
  </si>
  <si>
    <t>SOPA, EPAGUETI, ENCHILADAS</t>
  </si>
  <si>
    <t>2 TORTILLAS</t>
  </si>
  <si>
    <t>CHICHARRON DE CERDO</t>
  </si>
  <si>
    <t>HUEVO C/JAMON/2 TORTILLAS</t>
  </si>
  <si>
    <t>PAPAYA/VASO DE LECHE/NUECES</t>
  </si>
  <si>
    <t>HUEVOS C/JAMON/ 1 BOLILLO</t>
  </si>
  <si>
    <t>2 ATUNES/PLATANO/MANZANA</t>
  </si>
  <si>
    <t>TAZA DE CAFÉ / 5 GALLETAS</t>
  </si>
  <si>
    <t>CHICHARRON C. / PAPAYA</t>
  </si>
  <si>
    <t>BOLILLO M</t>
  </si>
  <si>
    <t>PAPAYA M 1/6</t>
  </si>
  <si>
    <t>BISTEC M</t>
  </si>
  <si>
    <t>COSTILLA DE RES 100 G.</t>
  </si>
  <si>
    <t>GALLETAS VARIADAS (5 PZS.)</t>
  </si>
  <si>
    <t>PECHUGA POLLO 100 G.</t>
  </si>
  <si>
    <t>CARNES 100 GRAMOS Y PASTAS</t>
  </si>
  <si>
    <t>ESPAGUETI 140 G.</t>
  </si>
  <si>
    <t>SOPA DE FIDEO</t>
  </si>
  <si>
    <t>SOPA DE CODITO</t>
  </si>
  <si>
    <t>SOPA DE LETRAS</t>
  </si>
  <si>
    <t>SOPA DE MUNICIONES</t>
  </si>
  <si>
    <t>SOPA DE ESTRELLAS</t>
  </si>
  <si>
    <t>SOPA DE VERDURAS</t>
  </si>
  <si>
    <t>CREMA DE ELOTE</t>
  </si>
  <si>
    <t>JUGO ZANAHORIA / TAZA</t>
  </si>
  <si>
    <t>JUGO NARAN / TAZA</t>
  </si>
  <si>
    <t>PAN, GALLETAS, TORTILLAS</t>
  </si>
  <si>
    <t>TORTILLA MAIZ M</t>
  </si>
  <si>
    <t>TORTILLA HARINA M</t>
  </si>
  <si>
    <t>CHILAQUILES 232 G.</t>
  </si>
  <si>
    <t>CRACKETS (10 PZS.)</t>
  </si>
  <si>
    <t>SIDRAL MUNDET 200 ML</t>
  </si>
  <si>
    <t>CHETOS BOLSA 30 G.</t>
  </si>
  <si>
    <t>SABRITAS BOLSA 25 G.</t>
  </si>
  <si>
    <t>CHURRUMAIZ BOLSA 55 G.</t>
  </si>
  <si>
    <t>CONSOME / 6 TACOS BIRRIA</t>
  </si>
  <si>
    <t>MELON</t>
  </si>
  <si>
    <t>BIRRIA 240 G.</t>
  </si>
  <si>
    <t>MUSLO DE POLLO/ARROZ ROJO</t>
  </si>
  <si>
    <t>CACAHUATES 28 G.</t>
  </si>
  <si>
    <t>BEBIDAS Y BOTANAS</t>
  </si>
  <si>
    <t>NUECES 30 G.</t>
  </si>
  <si>
    <t>MELON / NUECES 30 G.</t>
  </si>
  <si>
    <t>1 ATUN/PLATANO/MELON</t>
  </si>
  <si>
    <t>2.5 CERVEZAS / SOPA DE CODO</t>
  </si>
  <si>
    <t>SOPA DE FIDEO/ARROZ/ALAMBRE</t>
  </si>
  <si>
    <t>ALAMBRE 244 G.</t>
  </si>
  <si>
    <t>FRIJOLES R. 127 G. / 2 TORTILLAS</t>
  </si>
  <si>
    <t>FRIJOLES R./ 4 TORTILLAS</t>
  </si>
  <si>
    <t>TACO DE BISTEC C/QUESO</t>
  </si>
  <si>
    <t>REFRESCO SIDRAL MUNDET 600 ML</t>
  </si>
  <si>
    <t>AGUA DE PIÑA 2 VASOS</t>
  </si>
  <si>
    <t>CARNE DE CERDO 85 G.</t>
  </si>
  <si>
    <t>TAZA DE CAFÉ / SOPA DE CODO</t>
  </si>
  <si>
    <t>CARNE CERDO/ARROZ/FRIJOLES</t>
  </si>
  <si>
    <t>2 TORTILLAS/NUECES</t>
  </si>
  <si>
    <t>FRUTAS, VERDURAS Y GRANOS</t>
  </si>
  <si>
    <t>FRIJOLES 127 G.</t>
  </si>
  <si>
    <t>ARROZ 105 G</t>
  </si>
  <si>
    <t>1 ATUN / 1 PLATANO</t>
  </si>
  <si>
    <t>FRIJOLES R. 127 G. / 4 TORTILLAS</t>
  </si>
  <si>
    <t xml:space="preserve"> 1 PLATANO</t>
  </si>
  <si>
    <t>1 VASO DE LECHE ENTERA</t>
  </si>
  <si>
    <t>TAZA CAFÉ/SOPA DE MUNICION</t>
  </si>
  <si>
    <t>LECHE 1 VASO</t>
  </si>
  <si>
    <t>CEREAL</t>
  </si>
  <si>
    <t>1 PLATANO / CONSOME DE POLLO</t>
  </si>
  <si>
    <t>TORTAS DE PAPA/ARROZ ROJO</t>
  </si>
  <si>
    <t>ENSALADA VERD./ 2 TORTILLAS</t>
  </si>
  <si>
    <t>TACO DE BISTEC</t>
  </si>
  <si>
    <t>JUGO DE UVA JUMEX 1/2 LITRO</t>
  </si>
  <si>
    <t>JUGO DE UVA JUMEX 1 LITRO</t>
  </si>
  <si>
    <t>2 CERVEZAS</t>
  </si>
  <si>
    <t>TACOS DE BISTEC 4 TACOS</t>
  </si>
  <si>
    <t>4 TACOS BARBACOA</t>
  </si>
  <si>
    <t>1 CERVEZA</t>
  </si>
  <si>
    <t>3 TACOS BARBACOA</t>
  </si>
  <si>
    <t>LUNES MAYO 29 2017</t>
  </si>
  <si>
    <t>MARTES MAYO 30 2017</t>
  </si>
  <si>
    <t>MIERCOLES MAYO 31 2017</t>
  </si>
  <si>
    <t>JUEVES JUNIO 01 2017</t>
  </si>
  <si>
    <t>VIERNES JUNIO 02 2017</t>
  </si>
  <si>
    <t>SABADO JUNIO 03 2017</t>
  </si>
  <si>
    <t>DOMINGO JUNIO 04 2017</t>
  </si>
  <si>
    <t>SOPA DE LETRAS / ARROZ</t>
  </si>
  <si>
    <t>MILANEZA DE RES / VERDURAS</t>
  </si>
  <si>
    <t>CAFÉ / 2 TORTILLAS</t>
  </si>
  <si>
    <t>6 TACOS BIRRIA</t>
  </si>
  <si>
    <t>1 TORTILLA</t>
  </si>
  <si>
    <t>TACOS DORADOS 3 / VERDURA</t>
  </si>
  <si>
    <t>MUSLO DE POLLO / FRIJOLES</t>
  </si>
  <si>
    <t>6 TACOS AL PASTOR</t>
  </si>
  <si>
    <t>2 TACOS DE TRIPA</t>
  </si>
  <si>
    <t>BUFFET SIRLOIN STOCKADE</t>
  </si>
  <si>
    <t>AGUA DE ORCHATA 600 ML</t>
  </si>
  <si>
    <t>HUEVOS C/JAMON/ 2 BOLILLOS</t>
  </si>
  <si>
    <t>AGUA DE ORCHATA 100 ML</t>
  </si>
  <si>
    <t>TACO AL PASTOR</t>
  </si>
  <si>
    <t>TACO DE TRIPA</t>
  </si>
  <si>
    <t>PECHUGA RELLENA DE QUESO</t>
  </si>
  <si>
    <t>1 PLATANO / 1 ATUN</t>
  </si>
  <si>
    <t>SOPA DE CODO / ARROZ</t>
  </si>
  <si>
    <t>PAPAYA</t>
  </si>
  <si>
    <t>3 TORTILLAS</t>
  </si>
  <si>
    <t xml:space="preserve">1 1/2 TAZA DE CAFÉ </t>
  </si>
  <si>
    <t xml:space="preserve"> TAZA DE CAFÉ / 2 TORTILLAS</t>
  </si>
  <si>
    <t>2 PLATANOS</t>
  </si>
  <si>
    <t>MOLE DE OLLA 250 G</t>
  </si>
  <si>
    <t>MOLE DE OLLA 2 TORTILLAS</t>
  </si>
  <si>
    <t>2 HUEVOS REVUELTOS</t>
  </si>
  <si>
    <t>CAFÉ</t>
  </si>
  <si>
    <t>1 BOLILLO M / 1 PLATANO</t>
  </si>
  <si>
    <t>RIB EYE 100 G</t>
  </si>
  <si>
    <t>PAPA AL HORNO</t>
  </si>
  <si>
    <t>CACAHUATE ENCHI. 25 G</t>
  </si>
  <si>
    <t>PAN DE AJO 1 TAJADA PEQUE</t>
  </si>
  <si>
    <t>AGUA DE FRESA / 1 CERVEZA</t>
  </si>
  <si>
    <t>3 RIB EYE 100 G / 5 PAN DE AJO</t>
  </si>
  <si>
    <t>GORDITA DE CHICHARRON 25 G</t>
  </si>
  <si>
    <t>QUESADILLA DE SUADERO 100 G</t>
  </si>
  <si>
    <t>SUADERO 100 G</t>
  </si>
  <si>
    <t>PALETA DE FRESA 35 ML</t>
  </si>
  <si>
    <t>TLACOYO DE FRIJOL 60 G</t>
  </si>
  <si>
    <t>REFRESCO SANGRIA 600 ML</t>
  </si>
  <si>
    <t>TLACOYO DE FRIJOL</t>
  </si>
  <si>
    <t>SANGRIA SEÑORIAL 600 ML</t>
  </si>
  <si>
    <t>GELATINA 1 TAZA</t>
  </si>
  <si>
    <t>HUEVOS CON CHORIZO 1 M</t>
  </si>
  <si>
    <t>CAFÉ / 3 TORTILLAS</t>
  </si>
  <si>
    <t>2 TLACOYO DE FRIJOL 60 G</t>
  </si>
  <si>
    <t>PIÑA 1 TAZA</t>
  </si>
  <si>
    <t>MILANESA DE RES</t>
  </si>
  <si>
    <t>MILANESA DE RES / VERDURA</t>
  </si>
  <si>
    <t>PECHUGA EMPANIZ / VERDURA</t>
  </si>
  <si>
    <t>SOPA DE LETRAS/ARROZ/PIÑA</t>
  </si>
  <si>
    <t xml:space="preserve">PIÑA </t>
  </si>
  <si>
    <t>PIÑA</t>
  </si>
  <si>
    <t>POLLO FRITO 2 PZAS.</t>
  </si>
  <si>
    <t>ESPAGUETI / 3 TORTILLAS</t>
  </si>
  <si>
    <t>1 PLATANO</t>
  </si>
  <si>
    <t>PAPAS CAMBRAY/ 2 CERVEZAS</t>
  </si>
  <si>
    <t>ESPAGUETI / 2 TORTILLAS</t>
  </si>
  <si>
    <t>PAPAS CAMBRAY</t>
  </si>
  <si>
    <t xml:space="preserve">ESPAGUETI </t>
  </si>
  <si>
    <t>1 PLATANO 1 MANZANA</t>
  </si>
  <si>
    <t>3 TACOS DORADOS/VERDURA</t>
  </si>
  <si>
    <t xml:space="preserve"> TAZA DE CAFÉ / 3 TORTILLAS</t>
  </si>
  <si>
    <t>3 HUEVOS CON CHORIZO</t>
  </si>
  <si>
    <t>1 MANZANA</t>
  </si>
  <si>
    <t>2 HUEVOS FRITOS</t>
  </si>
  <si>
    <t>CHILAQUILES 232 G./BOLILLO</t>
  </si>
  <si>
    <t>3 VODKA 100 ML</t>
  </si>
  <si>
    <t>3 SUADERO 100 G</t>
  </si>
  <si>
    <t>3 TORTILLAS / 1 MANZANA</t>
  </si>
  <si>
    <t>1 RASPADO TAMARINDO</t>
  </si>
  <si>
    <t>2 VODKA 100 ML</t>
  </si>
  <si>
    <t xml:space="preserve">3 TORTILLAS </t>
  </si>
  <si>
    <t>LUNES JUNIO 05 2017</t>
  </si>
  <si>
    <t>MARTES JUNIO 06 2017</t>
  </si>
  <si>
    <t>MIERCOLES JUNIO 07 2017</t>
  </si>
  <si>
    <t>JUEVES JUNIO 08 2017</t>
  </si>
  <si>
    <t>VIERNES JUNIO 09 2017</t>
  </si>
  <si>
    <t>SABADO JUNIO 10 2017</t>
  </si>
  <si>
    <t>DOMINGO JUNIO 11 2017</t>
  </si>
  <si>
    <t>LUNES JUNIO 12 2017</t>
  </si>
  <si>
    <t>MARTES JUNIO 13 2017</t>
  </si>
  <si>
    <t>MIERCOLES JUNIO 14 2017</t>
  </si>
  <si>
    <t>JUEVES JUNIO 15 2017</t>
  </si>
  <si>
    <t>VIERNES JUNIO 16 2017</t>
  </si>
  <si>
    <t>SABADO JUNIO 17 2017</t>
  </si>
  <si>
    <t>DOMINGO JUNIO 18 2017</t>
  </si>
  <si>
    <t>2 HUEVOS CON CHORIZO</t>
  </si>
  <si>
    <t>CHILAQUILES 232 G./1 BOLILLO</t>
  </si>
  <si>
    <t>JUGO DE NARANJA</t>
  </si>
  <si>
    <t>3 PAPAYA</t>
  </si>
  <si>
    <t>MANGO 1 TAZA</t>
  </si>
  <si>
    <t>3 TAZAS MANGO</t>
  </si>
  <si>
    <t>PECHUGA ASADA/ 2 TORTILLAS</t>
  </si>
  <si>
    <t xml:space="preserve">1 PLATANO </t>
  </si>
  <si>
    <t>4 GUAYABAS</t>
  </si>
  <si>
    <t>MOJARRA FRITA /1 BOLILLO</t>
  </si>
  <si>
    <t>SOPA DE FIDEO / ARROZ</t>
  </si>
  <si>
    <t>BISTEC C/ PAPAS/2 TORTILLAS</t>
  </si>
  <si>
    <t>PECHUGA ASADA/1 PLATANO</t>
  </si>
  <si>
    <t>TAZA CAFÉ</t>
  </si>
  <si>
    <t>MARTES ENERO 16 2018</t>
  </si>
  <si>
    <t>MIERCOLES ENERO 17 2018</t>
  </si>
  <si>
    <t>JUEVES ENERO 18 2018</t>
  </si>
  <si>
    <t>VIERNES ENERO 19 2018</t>
  </si>
  <si>
    <t>SABADO ENERO 20 2018</t>
  </si>
  <si>
    <t>DOMINGO ENERO 21 2018</t>
  </si>
  <si>
    <t>LUNES ENERO 22 2018</t>
  </si>
  <si>
    <t>MARTES ENERO 23 2018</t>
  </si>
  <si>
    <t>MIERCOLES ENERO 24 2018</t>
  </si>
  <si>
    <t>JUEVES ENERO 25 2018</t>
  </si>
  <si>
    <t>VIERNES ENERO 26 2018</t>
  </si>
  <si>
    <t>SABADO ENERO 27 2018</t>
  </si>
  <si>
    <t>DOMINGO ENERO 28 2018</t>
  </si>
  <si>
    <t>LUNES ENERO 29 2018</t>
  </si>
  <si>
    <t>MARTES ENERO 30 2018</t>
  </si>
  <si>
    <t>MIERCOLES ENERO 31 2018</t>
  </si>
  <si>
    <t>JUEVES FEBREO 01 2018</t>
  </si>
  <si>
    <t>VIERNES FEBRERO 02 2018</t>
  </si>
  <si>
    <t>SABADO FEBRERO 03 2018</t>
  </si>
  <si>
    <t>DOMINGO FEBRERO 04 2018</t>
  </si>
  <si>
    <t>LUNES FEBRERO 05 2018</t>
  </si>
  <si>
    <t>MARTES FEBRERO 06 2018</t>
  </si>
  <si>
    <t>MIERCOLES FEBRERO 07 2018</t>
  </si>
  <si>
    <t>JUEVES FEBRERO 08 2018</t>
  </si>
  <si>
    <t>VIERNES FEBRERO 09 2018</t>
  </si>
  <si>
    <t>SABADO FEBRERO 10 2018</t>
  </si>
  <si>
    <t>DOMINGO FEBRERO 11 2018</t>
  </si>
  <si>
    <t>POLLO A LA JARDINERA</t>
  </si>
  <si>
    <t>2 NARANJAS</t>
  </si>
  <si>
    <t>ARROZ/FRIJOLES/2 TORTILLAS</t>
  </si>
  <si>
    <t>CHICHARRON SALSA VERDE</t>
  </si>
  <si>
    <t>2 GALLETAS</t>
  </si>
  <si>
    <t>ESPAGUETI/ AGUA TAMARINDO</t>
  </si>
  <si>
    <t>1/2 LITRO AGUA SIMPLE</t>
  </si>
  <si>
    <t>AGUA DE TAMARINDO 340ML</t>
  </si>
  <si>
    <t>CHICHARRON EN/SAL. VERDE</t>
  </si>
  <si>
    <t>PAN DULCE 1 MEDIANO</t>
  </si>
  <si>
    <t>TAZA CAFÉ/PAN DULCE 1/2</t>
  </si>
  <si>
    <t>HUEVOS C/JAMON/ 1 BOLILLOS</t>
  </si>
  <si>
    <t>DESAYUNOS Y GUISADOS</t>
  </si>
  <si>
    <t>HUEVO C/JAMON 1 GRANDE</t>
  </si>
  <si>
    <t>NARANJA GRANDE</t>
  </si>
  <si>
    <t>1 VASO DE LECHE/CHOCOMILK</t>
  </si>
  <si>
    <t>1 VASO LECHE C/CHOCOMILK</t>
  </si>
  <si>
    <t>ALBONDIGAS</t>
  </si>
  <si>
    <t>1 NARANJA</t>
  </si>
  <si>
    <t>POLLO EN PIPIAN</t>
  </si>
  <si>
    <t>ESPAGUETI</t>
  </si>
  <si>
    <t>2 TORTILLA</t>
  </si>
  <si>
    <t>1 NARANJA/1 MANZANA</t>
  </si>
  <si>
    <t>TAZA CAFÉ/2 TORTILLAS</t>
  </si>
  <si>
    <t>FRIJOLES</t>
  </si>
  <si>
    <t>BISTEC EN SALSA VERDE</t>
  </si>
  <si>
    <t>2 HUEVOS ESTRELLADOS</t>
  </si>
  <si>
    <t>CHILAQUILES/1 BOLILLO</t>
  </si>
  <si>
    <t>1 PONCHE</t>
  </si>
  <si>
    <t>HUEVO FRITO</t>
  </si>
  <si>
    <t>PONCHE FRUTAS</t>
  </si>
  <si>
    <t>TORTITAS DE POLLO EN/S</t>
  </si>
  <si>
    <t>FRIJOLES/2 TORTILLAS</t>
  </si>
  <si>
    <t>TAZA CAFÉ/PAN DULCE 1</t>
  </si>
  <si>
    <t>CHILAQUILES/1/2 BOLILLO</t>
  </si>
  <si>
    <t>GORDITAS</t>
  </si>
  <si>
    <t>2 GORDITAS CHICHARRON</t>
  </si>
  <si>
    <t>1 HELADO DE FRESA</t>
  </si>
  <si>
    <t>HELADO DE FRESA 100 ML</t>
  </si>
  <si>
    <t xml:space="preserve">CALDO DE GALLINA </t>
  </si>
  <si>
    <t>1 BOLILLO</t>
  </si>
  <si>
    <t>PAPAS FRITAS</t>
  </si>
  <si>
    <t>TACO AL PASTOR 1</t>
  </si>
  <si>
    <t>6 TACOS PASTOR</t>
  </si>
  <si>
    <t>2 TACOS TRIPA</t>
  </si>
  <si>
    <t>AGUA DE HORCHATA</t>
  </si>
  <si>
    <t>ATOLE MAIZENA</t>
  </si>
  <si>
    <t>PAN DULCE</t>
  </si>
  <si>
    <t>COSTILLA DE RES 100 G</t>
  </si>
  <si>
    <t>MOLE VERDE/ 1 PIERNA</t>
  </si>
  <si>
    <t>CHILE RELLENO</t>
  </si>
  <si>
    <t>PICADILLO</t>
  </si>
  <si>
    <t>1/2 MELON</t>
  </si>
  <si>
    <t>ESPAGUETI / CHOCOMILK</t>
  </si>
  <si>
    <t>1 JITOMATE/1/2 PEPINO</t>
  </si>
  <si>
    <t>3 TORTILLAS/CEBOLLA FRITA</t>
  </si>
  <si>
    <t>ARROZ/ 2 TORTILLAS</t>
  </si>
  <si>
    <t>FILETE DE PESCADO</t>
  </si>
  <si>
    <t>ARROZ/ 3 TORTILLAS</t>
  </si>
  <si>
    <t>REFRESCO 500 ML</t>
  </si>
  <si>
    <t>TOSTADAS CHARRAS 8PZAS</t>
  </si>
  <si>
    <t>PICADILLO 1 TAZA</t>
  </si>
  <si>
    <t>PAPAS FRITAS (BOTANA) 50 G</t>
  </si>
  <si>
    <t>POLLO ROSTIZADO</t>
  </si>
  <si>
    <t>ARROZ/PAPAS CAMBRAY</t>
  </si>
  <si>
    <t>CALDO TLALPEÑO</t>
  </si>
  <si>
    <t>MUSLO DE POLLO</t>
  </si>
  <si>
    <t>MOLE VERDE/ 1 MUSLO POLLO</t>
  </si>
  <si>
    <t>3 TACOS DE CARNITAS</t>
  </si>
  <si>
    <t>1 BOLILLO/JUGO MANDARINA</t>
  </si>
  <si>
    <t>2 HUEVOS CON JAMON</t>
  </si>
  <si>
    <t>ATUN EN AGUA 1 LATA</t>
  </si>
  <si>
    <t>TAZA CAFÉ/ PAN DULCE</t>
  </si>
  <si>
    <t>2 TORTILLAS/TAZA CAFÉ</t>
  </si>
  <si>
    <t>1 GALLETA</t>
  </si>
  <si>
    <t>ROLLO DE BISTECK</t>
  </si>
  <si>
    <t>PAPAS CON CHORIZO 1 TAZA</t>
  </si>
  <si>
    <t xml:space="preserve">2 TORTILLAS  </t>
  </si>
  <si>
    <t xml:space="preserve">ARROZ  </t>
  </si>
  <si>
    <t>TOSTADAS CHARRAS 6 PZAS.</t>
  </si>
  <si>
    <t>2 NARANJA</t>
  </si>
  <si>
    <t>3 GALLETAS</t>
  </si>
  <si>
    <t>1/2 LITRO DE AGUA GUAYABA</t>
  </si>
  <si>
    <t>ESPAGUETI /TAZA CAFÉ</t>
  </si>
  <si>
    <t>HUARACHE SENCILLO</t>
  </si>
  <si>
    <t>1/2 AGUACATE</t>
  </si>
  <si>
    <t>3 TACOS PASTOR/2TRIPA</t>
  </si>
  <si>
    <t>REBANADA DE PASTEL</t>
  </si>
  <si>
    <t>POLLO ROZTIZADO</t>
  </si>
  <si>
    <t>ARROZ/2 TORTILLAS</t>
  </si>
  <si>
    <t>TORTAS DE CARNE</t>
  </si>
  <si>
    <t>CACAHUATES JAPONESES</t>
  </si>
  <si>
    <t>GUISADO POLLO</t>
  </si>
  <si>
    <t>GUISADO CHULETA CERDO</t>
  </si>
  <si>
    <t>TAZA CAFÉ/3 GALLETAS</t>
  </si>
  <si>
    <t>CARNITAS</t>
  </si>
  <si>
    <t>CHICHARRON SECO</t>
  </si>
  <si>
    <t>CHICHARRON 30 G</t>
  </si>
  <si>
    <t>MOLLETES MEXICANOS</t>
  </si>
  <si>
    <t>2 MOLLETES</t>
  </si>
  <si>
    <t>TE VERDE</t>
  </si>
  <si>
    <t>NACHOS</t>
  </si>
  <si>
    <t>1 ICEE DE CINEMEX</t>
  </si>
  <si>
    <t>3 MOLLETES</t>
  </si>
  <si>
    <t>AGUACATE</t>
  </si>
  <si>
    <t>LUNES FEBRERO 12 2018</t>
  </si>
  <si>
    <t>MARTES FEBRERO 13 2018</t>
  </si>
  <si>
    <t>MIERCOLES FEBRERO 14 2018</t>
  </si>
  <si>
    <t>JUEVES FEBRERO 15 2018</t>
  </si>
  <si>
    <t>VIERNES FEBRERO 16 2018</t>
  </si>
  <si>
    <t>SABADO FEBRERO 17 2018</t>
  </si>
  <si>
    <t>DOMINGO FEBRERO 18 2018</t>
  </si>
  <si>
    <t>LUNES FEBRERO 19 2018</t>
  </si>
  <si>
    <t>MARTES FEBRERO 20 2018</t>
  </si>
  <si>
    <t>MIERCOLES FEBRERO 21 2018</t>
  </si>
  <si>
    <t>JUEVES FEBRERO 22 2018</t>
  </si>
  <si>
    <t>VIERNES FEBRERO 23 2018</t>
  </si>
  <si>
    <t>SABADO FEBRERO 24 2018</t>
  </si>
  <si>
    <t>DOMINGO FEBRERO 25 2018</t>
  </si>
  <si>
    <t>LUNES FEBRERO 26 2018</t>
  </si>
  <si>
    <t>MARTES FEBRERO 27 2018</t>
  </si>
  <si>
    <t>MIERCOLES FEBRERO 28 2018</t>
  </si>
  <si>
    <t>GUISADO LONGANIZAE/SALSA</t>
  </si>
  <si>
    <t>ARROZ/3 TORTILLAS</t>
  </si>
  <si>
    <t>2 VASO DE LECHE/CHOCOMILK</t>
  </si>
  <si>
    <t>MOLE ROJO/ 1 PIERNA</t>
  </si>
  <si>
    <t>CAMARONES EMPS. 100 G</t>
  </si>
  <si>
    <t>ARROZ/VERDURA/2 QUESAD.</t>
  </si>
  <si>
    <t>1/2 REFRESCO</t>
  </si>
  <si>
    <t>PALETA DE LECHE</t>
  </si>
  <si>
    <t>GUISADO HUAZONTLE</t>
  </si>
  <si>
    <t>TAZA CAFÉ/SOPA</t>
  </si>
  <si>
    <t>GUISADO TORTAS DE POLLO</t>
  </si>
  <si>
    <t>3 CHULETA DE CERDO</t>
  </si>
  <si>
    <t>HELADO DE LIMON</t>
  </si>
  <si>
    <t>HUEVOS A LA MEXICANA</t>
  </si>
  <si>
    <t>ATOLE</t>
  </si>
  <si>
    <t>4 TACOS DE CARNITAS</t>
  </si>
  <si>
    <t>1 MANZANA M</t>
  </si>
  <si>
    <t>HUEVOS C/JAMON/ 3 TORTILLAS</t>
  </si>
  <si>
    <t>MANGO 200 G 3</t>
  </si>
  <si>
    <t>MANGO 200 G 2</t>
  </si>
  <si>
    <t>ARROZ / 3 TORTILLAS</t>
  </si>
  <si>
    <t>MOLE VERDE/ 1 PIERNA POLLO</t>
  </si>
  <si>
    <t>2 BOLILLO / ESPAGUETI</t>
  </si>
  <si>
    <t>3 TACOS DORADOS POLLO</t>
  </si>
  <si>
    <t>RASPADO DE TAMARINDO</t>
  </si>
  <si>
    <t>SOPA MARUCHAN</t>
  </si>
  <si>
    <t>1 HUEVO / 2 TORTILLAS</t>
  </si>
  <si>
    <t>4 MOLLETES</t>
  </si>
  <si>
    <t>TE DE LIMON</t>
  </si>
  <si>
    <t>HUEVO A LA MEXICANA</t>
  </si>
  <si>
    <t>2 TORTILLAS / 1/2 AGUACATE</t>
  </si>
  <si>
    <t>SOPA DE HABA</t>
  </si>
  <si>
    <t>250 ML DE REFRESCO MZANA</t>
  </si>
  <si>
    <t>1 MANZANA M/2 PLATANOS</t>
  </si>
  <si>
    <t>1 GELATINA M</t>
  </si>
  <si>
    <t>CACAHUATES JAP. 50 G.</t>
  </si>
  <si>
    <t>GUISADO CHULETA</t>
  </si>
  <si>
    <t>SOPA FFIDEO / ARROZ</t>
  </si>
  <si>
    <t>GUISADO CHULETA/2 TORTI.</t>
  </si>
  <si>
    <t>ATUN EN AGUA 2 LATAS</t>
  </si>
  <si>
    <t>SOPA FIDEO/ALBONDIGAS</t>
  </si>
  <si>
    <t>1/2 PAN DULCE</t>
  </si>
  <si>
    <t>TAZA CAFÉ/1/2 PAN DULCE</t>
  </si>
  <si>
    <t>ARROZ / 2 TORTILLAS</t>
  </si>
  <si>
    <t>TAZA CAFÉ/SOPA FIDEO</t>
  </si>
  <si>
    <t>JUEVES MARZO 01 2018</t>
  </si>
  <si>
    <t>VIERNES MARZO 02 2018</t>
  </si>
  <si>
    <t>SABADO MARZO 03 2018</t>
  </si>
  <si>
    <t>DOMINGO MARZO 04 2018</t>
  </si>
  <si>
    <t>TAZA CAFÉ / LECHUGA</t>
  </si>
  <si>
    <t>FILETE DE PESCADO/LECHUGA</t>
  </si>
  <si>
    <t>ESPAGUETI / LECHUGA</t>
  </si>
  <si>
    <t>GUISADO HUAZONTLES</t>
  </si>
  <si>
    <t>2 MANGOS</t>
  </si>
  <si>
    <t>PIÑA 2 REBANADAS</t>
  </si>
  <si>
    <t>FIJOLES</t>
  </si>
  <si>
    <t>1 TACO DE CARNITAS</t>
  </si>
  <si>
    <t>HUARACHE CON BISTEC</t>
  </si>
  <si>
    <t>LUNES ENERO 15 2018         ESTATURA: 1.70 M          PESO: 80 KG (SE INICIA ACTIVIDAD FISICA PESAS)</t>
  </si>
  <si>
    <t>LUNES MAYO 22 2017         ESTATURA: 1.70 M          PESO: 80 KG (SE INICIA ACTIVIDAD FISICA PESAS)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</si>
</sst>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0"/>
      <name val="Times New Roman"/>
      <family val="1"/>
    </font>
    <font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4" fillId="0" borderId="0" xfId="0" applyFont="1"/>
    <xf numFmtId="0" fontId="2" fillId="2" borderId="0" xfId="0" applyFont="1" applyFill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20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7" borderId="0" xfId="0" applyFont="1" applyFill="1"/>
    <xf numFmtId="0" fontId="2" fillId="8" borderId="0" xfId="0" applyFont="1" applyFill="1"/>
    <xf numFmtId="0" fontId="1" fillId="8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0" borderId="0" xfId="0" applyFont="1"/>
    <xf numFmtId="0" fontId="9" fillId="0" borderId="0" xfId="0" applyFont="1"/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1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3" fillId="9" borderId="0" xfId="0" applyFont="1" applyFill="1" applyAlignment="1"/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20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/>
    <xf numFmtId="0" fontId="3" fillId="4" borderId="0" xfId="0" applyFont="1" applyFill="1" applyAlignment="1">
      <alignment horizontal="center" vertical="center"/>
    </xf>
    <xf numFmtId="0" fontId="1" fillId="4" borderId="0" xfId="0" applyFont="1" applyFill="1" applyAlignment="1"/>
    <xf numFmtId="12" fontId="6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 applyAlignment="1"/>
    <xf numFmtId="0" fontId="3" fillId="6" borderId="0" xfId="0" applyFont="1" applyFill="1" applyAlignment="1">
      <alignment horizontal="center" vertical="center"/>
    </xf>
    <xf numFmtId="0" fontId="1" fillId="6" borderId="0" xfId="0" applyFont="1" applyFill="1" applyAlignment="1"/>
    <xf numFmtId="0" fontId="3" fillId="7" borderId="0" xfId="0" applyFont="1" applyFill="1" applyAlignment="1">
      <alignment horizontal="center" vertical="center"/>
    </xf>
    <xf numFmtId="0" fontId="1" fillId="7" borderId="0" xfId="0" applyFont="1" applyFill="1" applyAlignment="1"/>
    <xf numFmtId="0" fontId="3" fillId="8" borderId="0" xfId="0" applyFont="1" applyFill="1" applyAlignment="1">
      <alignment horizontal="center" vertical="center"/>
    </xf>
    <xf numFmtId="0" fontId="1" fillId="8" borderId="0" xfId="0" applyFont="1" applyFill="1" applyAlignment="1"/>
    <xf numFmtId="0" fontId="6" fillId="8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1" fillId="1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52"/>
  <sheetViews>
    <sheetView tabSelected="1" zoomScale="110" zoomScaleNormal="110" workbookViewId="0">
      <selection activeCell="R12" sqref="R12"/>
    </sheetView>
  </sheetViews>
  <sheetFormatPr baseColWidth="10" defaultRowHeight="14.4" x14ac:dyDescent="0.3"/>
  <cols>
    <col min="1" max="1" width="10.6640625" customWidth="1"/>
    <col min="2" max="4" width="7.6640625" customWidth="1"/>
    <col min="5" max="5" width="5.6640625" customWidth="1"/>
    <col min="6" max="6" width="8.6640625" customWidth="1"/>
    <col min="7" max="9" width="7.6640625" customWidth="1"/>
    <col min="10" max="10" width="5.6640625" customWidth="1"/>
    <col min="11" max="11" width="6.6640625" customWidth="1"/>
    <col min="12" max="14" width="7.6640625" customWidth="1"/>
    <col min="15" max="15" width="5.6640625" customWidth="1"/>
    <col min="16" max="16" width="6.6640625" customWidth="1"/>
  </cols>
  <sheetData>
    <row r="1" spans="1:16" ht="18" x14ac:dyDescent="0.35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41"/>
      <c r="N1" s="41"/>
      <c r="O1" s="41"/>
      <c r="P1" s="41"/>
    </row>
    <row r="2" spans="1:16" ht="10.95" customHeight="1" x14ac:dyDescent="0.3">
      <c r="A2" s="6" t="s">
        <v>0</v>
      </c>
      <c r="B2" s="42" t="s">
        <v>438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0.95" customHeight="1" x14ac:dyDescent="0.3">
      <c r="A3" s="1" t="s">
        <v>1</v>
      </c>
      <c r="B3" s="44" t="s">
        <v>13</v>
      </c>
      <c r="C3" s="45"/>
      <c r="D3" s="45"/>
      <c r="E3" s="11" t="s">
        <v>11</v>
      </c>
      <c r="F3" s="1" t="s">
        <v>1</v>
      </c>
      <c r="G3" s="44" t="s">
        <v>16</v>
      </c>
      <c r="H3" s="45"/>
      <c r="I3" s="45"/>
      <c r="J3" s="11" t="s">
        <v>11</v>
      </c>
      <c r="K3" s="1" t="s">
        <v>1</v>
      </c>
      <c r="L3" s="44" t="s">
        <v>17</v>
      </c>
      <c r="M3" s="45"/>
      <c r="N3" s="45"/>
      <c r="O3" s="11" t="s">
        <v>11</v>
      </c>
      <c r="P3" s="4"/>
    </row>
    <row r="4" spans="1:16" ht="10.95" customHeight="1" x14ac:dyDescent="0.3">
      <c r="A4" s="5" t="s">
        <v>8</v>
      </c>
      <c r="B4" s="38" t="s">
        <v>50</v>
      </c>
      <c r="C4" s="39"/>
      <c r="D4" s="39"/>
      <c r="E4" s="12">
        <f>276+125</f>
        <v>401</v>
      </c>
      <c r="F4" s="5" t="s">
        <v>9</v>
      </c>
      <c r="G4" s="38" t="s">
        <v>51</v>
      </c>
      <c r="H4" s="39"/>
      <c r="I4" s="39"/>
      <c r="J4" s="12">
        <f>184+105+52</f>
        <v>341</v>
      </c>
      <c r="K4" s="5" t="s">
        <v>10</v>
      </c>
      <c r="L4" s="38" t="s">
        <v>48</v>
      </c>
      <c r="M4" s="39"/>
      <c r="N4" s="39"/>
      <c r="O4" s="12">
        <f>138+104</f>
        <v>242</v>
      </c>
      <c r="P4" s="7"/>
    </row>
    <row r="5" spans="1:16" ht="10.95" customHeight="1" x14ac:dyDescent="0.3">
      <c r="A5" s="5" t="s">
        <v>8</v>
      </c>
      <c r="B5" s="38" t="s">
        <v>14</v>
      </c>
      <c r="C5" s="39"/>
      <c r="D5" s="39"/>
      <c r="E5" s="12">
        <f>42+50</f>
        <v>92</v>
      </c>
      <c r="F5" s="5" t="s">
        <v>9</v>
      </c>
      <c r="G5" s="38" t="s">
        <v>45</v>
      </c>
      <c r="H5" s="39"/>
      <c r="I5" s="39"/>
      <c r="J5" s="12">
        <f>82+220+319</f>
        <v>621</v>
      </c>
      <c r="K5" s="5" t="s">
        <v>10</v>
      </c>
      <c r="L5" s="38" t="s">
        <v>47</v>
      </c>
      <c r="M5" s="39"/>
      <c r="N5" s="39"/>
      <c r="O5" s="12">
        <v>150</v>
      </c>
      <c r="P5" s="7"/>
    </row>
    <row r="6" spans="1:16" ht="10.95" customHeight="1" x14ac:dyDescent="0.3">
      <c r="A6" s="5" t="s">
        <v>8</v>
      </c>
      <c r="B6" s="38" t="s">
        <v>15</v>
      </c>
      <c r="C6" s="39"/>
      <c r="D6" s="39"/>
      <c r="E6" s="12">
        <f>52*2</f>
        <v>104</v>
      </c>
      <c r="F6" s="5" t="s">
        <v>9</v>
      </c>
      <c r="G6" s="38" t="s">
        <v>46</v>
      </c>
      <c r="H6" s="39"/>
      <c r="I6" s="39"/>
      <c r="J6" s="12">
        <f>52*2</f>
        <v>104</v>
      </c>
      <c r="K6" s="5" t="s">
        <v>10</v>
      </c>
      <c r="L6" s="38" t="s">
        <v>49</v>
      </c>
      <c r="M6" s="39"/>
      <c r="N6" s="39"/>
      <c r="O6" s="12">
        <f>55+146+109</f>
        <v>310</v>
      </c>
      <c r="P6" s="7"/>
    </row>
    <row r="7" spans="1:16" ht="10.95" customHeight="1" x14ac:dyDescent="0.3">
      <c r="A7" s="10" t="s">
        <v>12</v>
      </c>
      <c r="B7" s="8"/>
      <c r="C7" s="9"/>
      <c r="D7" s="9"/>
      <c r="E7" s="12">
        <f>E4+E5+E6</f>
        <v>597</v>
      </c>
      <c r="F7" s="5" t="s">
        <v>9</v>
      </c>
      <c r="G7" s="8"/>
      <c r="H7" s="9"/>
      <c r="I7" s="9"/>
      <c r="J7" s="12">
        <f>J4+J5+J6</f>
        <v>1066</v>
      </c>
      <c r="K7" s="5" t="s">
        <v>10</v>
      </c>
      <c r="L7" s="8"/>
      <c r="M7" s="9"/>
      <c r="N7" s="9"/>
      <c r="O7" s="12">
        <f>O4+O5+O6</f>
        <v>702</v>
      </c>
      <c r="P7" s="25">
        <f>E7+J7+O7</f>
        <v>2365</v>
      </c>
    </row>
    <row r="8" spans="1:16" ht="10.95" customHeight="1" x14ac:dyDescent="0.3">
      <c r="A8" s="13" t="s">
        <v>0</v>
      </c>
      <c r="B8" s="46" t="s">
        <v>2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10.95" customHeight="1" x14ac:dyDescent="0.3">
      <c r="A9" s="1" t="s">
        <v>1</v>
      </c>
      <c r="B9" s="44" t="s">
        <v>13</v>
      </c>
      <c r="C9" s="45"/>
      <c r="D9" s="45"/>
      <c r="E9" s="11" t="s">
        <v>11</v>
      </c>
      <c r="F9" s="1" t="s">
        <v>1</v>
      </c>
      <c r="G9" s="44" t="s">
        <v>16</v>
      </c>
      <c r="H9" s="45"/>
      <c r="I9" s="45"/>
      <c r="J9" s="11" t="s">
        <v>11</v>
      </c>
      <c r="K9" s="1" t="s">
        <v>1</v>
      </c>
      <c r="L9" s="44" t="s">
        <v>17</v>
      </c>
      <c r="M9" s="45"/>
      <c r="N9" s="45"/>
      <c r="O9" s="11" t="s">
        <v>11</v>
      </c>
      <c r="P9" s="4"/>
    </row>
    <row r="10" spans="1:16" ht="10.95" customHeight="1" x14ac:dyDescent="0.3">
      <c r="A10" s="5" t="s">
        <v>8</v>
      </c>
      <c r="B10" s="38" t="s">
        <v>50</v>
      </c>
      <c r="C10" s="39"/>
      <c r="D10" s="39"/>
      <c r="E10" s="12">
        <f>276+125</f>
        <v>401</v>
      </c>
      <c r="F10" s="5" t="s">
        <v>9</v>
      </c>
      <c r="G10" s="38" t="s">
        <v>88</v>
      </c>
      <c r="H10" s="39"/>
      <c r="I10" s="39"/>
      <c r="J10" s="12">
        <f>92+105+53</f>
        <v>250</v>
      </c>
      <c r="K10" s="5" t="s">
        <v>10</v>
      </c>
      <c r="L10" s="38" t="s">
        <v>94</v>
      </c>
      <c r="M10" s="39"/>
      <c r="N10" s="39"/>
      <c r="O10" s="12">
        <v>270</v>
      </c>
      <c r="P10" s="7"/>
    </row>
    <row r="11" spans="1:16" ht="10.95" customHeight="1" x14ac:dyDescent="0.3">
      <c r="A11" s="5" t="s">
        <v>8</v>
      </c>
      <c r="B11" s="38" t="s">
        <v>52</v>
      </c>
      <c r="C11" s="39"/>
      <c r="D11" s="39"/>
      <c r="E11" s="12">
        <f>42+134</f>
        <v>176</v>
      </c>
      <c r="F11" s="5" t="s">
        <v>9</v>
      </c>
      <c r="G11" s="38" t="s">
        <v>90</v>
      </c>
      <c r="H11" s="39"/>
      <c r="I11" s="39"/>
      <c r="J11" s="12">
        <f>82+105+394</f>
        <v>581</v>
      </c>
      <c r="K11" s="5" t="s">
        <v>10</v>
      </c>
      <c r="L11" s="38" t="s">
        <v>95</v>
      </c>
      <c r="M11" s="39"/>
      <c r="N11" s="39"/>
      <c r="O11" s="12">
        <v>240</v>
      </c>
      <c r="P11" s="7"/>
    </row>
    <row r="12" spans="1:16" ht="10.95" customHeight="1" x14ac:dyDescent="0.3">
      <c r="A12" s="5" t="s">
        <v>8</v>
      </c>
      <c r="B12" s="38" t="s">
        <v>53</v>
      </c>
      <c r="C12" s="39"/>
      <c r="D12" s="39"/>
      <c r="E12" s="12">
        <f>75+55</f>
        <v>130</v>
      </c>
      <c r="F12" s="5" t="s">
        <v>9</v>
      </c>
      <c r="G12" s="38" t="s">
        <v>93</v>
      </c>
      <c r="H12" s="39"/>
      <c r="I12" s="39"/>
      <c r="J12" s="12">
        <f>184+52*3</f>
        <v>340</v>
      </c>
      <c r="K12" s="5" t="s">
        <v>10</v>
      </c>
      <c r="L12" s="38"/>
      <c r="M12" s="39"/>
      <c r="N12" s="39"/>
      <c r="O12" s="12"/>
      <c r="P12" s="7"/>
    </row>
    <row r="13" spans="1:16" ht="10.95" customHeight="1" x14ac:dyDescent="0.3">
      <c r="A13" s="10" t="s">
        <v>12</v>
      </c>
      <c r="B13" s="8"/>
      <c r="C13" s="9"/>
      <c r="D13" s="9"/>
      <c r="E13" s="12">
        <f>E10+E11+E12</f>
        <v>707</v>
      </c>
      <c r="F13" s="5" t="s">
        <v>9</v>
      </c>
      <c r="G13" s="8"/>
      <c r="H13" s="9"/>
      <c r="I13" s="9"/>
      <c r="J13" s="12">
        <f>J10+J11+J12</f>
        <v>1171</v>
      </c>
      <c r="K13" s="5" t="s">
        <v>10</v>
      </c>
      <c r="L13" s="8"/>
      <c r="M13" s="9"/>
      <c r="N13" s="9"/>
      <c r="O13" s="12">
        <f>O10+O11+O12</f>
        <v>510</v>
      </c>
      <c r="P13" s="24">
        <f>E13+J13+O13</f>
        <v>2388</v>
      </c>
    </row>
    <row r="14" spans="1:16" ht="10.95" customHeight="1" x14ac:dyDescent="0.3">
      <c r="A14" s="14" t="s">
        <v>0</v>
      </c>
      <c r="B14" s="48" t="s">
        <v>3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1:16" ht="10.95" customHeight="1" x14ac:dyDescent="0.3">
      <c r="A15" s="1" t="s">
        <v>1</v>
      </c>
      <c r="B15" s="44" t="s">
        <v>13</v>
      </c>
      <c r="C15" s="45"/>
      <c r="D15" s="45"/>
      <c r="E15" s="11" t="s">
        <v>11</v>
      </c>
      <c r="F15" s="1" t="s">
        <v>1</v>
      </c>
      <c r="G15" s="44" t="s">
        <v>16</v>
      </c>
      <c r="H15" s="45"/>
      <c r="I15" s="45"/>
      <c r="J15" s="11" t="s">
        <v>11</v>
      </c>
      <c r="K15" s="1" t="s">
        <v>1</v>
      </c>
      <c r="L15" s="44" t="s">
        <v>17</v>
      </c>
      <c r="M15" s="45"/>
      <c r="N15" s="45"/>
      <c r="O15" s="11" t="s">
        <v>11</v>
      </c>
      <c r="P15" s="4"/>
    </row>
    <row r="16" spans="1:16" ht="10.95" customHeight="1" x14ac:dyDescent="0.3">
      <c r="A16" s="5" t="s">
        <v>8</v>
      </c>
      <c r="B16" s="38" t="s">
        <v>80</v>
      </c>
      <c r="C16" s="39"/>
      <c r="D16" s="39"/>
      <c r="E16" s="12">
        <v>342</v>
      </c>
      <c r="F16" s="5" t="s">
        <v>9</v>
      </c>
      <c r="G16" s="50" t="s">
        <v>89</v>
      </c>
      <c r="H16" s="39"/>
      <c r="I16" s="39"/>
      <c r="J16" s="12">
        <f>155*2.5+140</f>
        <v>527.5</v>
      </c>
      <c r="K16" s="5" t="s">
        <v>10</v>
      </c>
      <c r="L16" s="38" t="s">
        <v>84</v>
      </c>
      <c r="M16" s="39"/>
      <c r="N16" s="39"/>
      <c r="O16" s="12">
        <v>159</v>
      </c>
      <c r="P16" s="7"/>
    </row>
    <row r="17" spans="1:18" ht="10.95" customHeight="1" x14ac:dyDescent="0.3">
      <c r="A17" s="5" t="s">
        <v>8</v>
      </c>
      <c r="B17" s="38" t="s">
        <v>52</v>
      </c>
      <c r="C17" s="39"/>
      <c r="D17" s="39"/>
      <c r="E17" s="12">
        <f>42+134</f>
        <v>176</v>
      </c>
      <c r="F17" s="5" t="s">
        <v>9</v>
      </c>
      <c r="G17" s="38" t="s">
        <v>83</v>
      </c>
      <c r="H17" s="39"/>
      <c r="I17" s="39"/>
      <c r="J17" s="12">
        <f>109+105</f>
        <v>214</v>
      </c>
      <c r="K17" s="5" t="s">
        <v>10</v>
      </c>
      <c r="L17" s="38" t="s">
        <v>87</v>
      </c>
      <c r="M17" s="39"/>
      <c r="N17" s="39"/>
      <c r="O17" s="12">
        <f>53+196</f>
        <v>249</v>
      </c>
      <c r="P17" s="7"/>
    </row>
    <row r="18" spans="1:18" ht="10.95" customHeight="1" x14ac:dyDescent="0.3">
      <c r="A18" s="5" t="s">
        <v>8</v>
      </c>
      <c r="B18" s="38" t="s">
        <v>81</v>
      </c>
      <c r="C18" s="39"/>
      <c r="D18" s="39"/>
      <c r="E18" s="12">
        <v>53</v>
      </c>
      <c r="F18" s="5" t="s">
        <v>9</v>
      </c>
      <c r="G18" s="38" t="s">
        <v>92</v>
      </c>
      <c r="H18" s="39"/>
      <c r="I18" s="39"/>
      <c r="J18" s="12">
        <f>184+52*2.5</f>
        <v>314</v>
      </c>
      <c r="K18" s="5" t="s">
        <v>10</v>
      </c>
      <c r="L18" s="38" t="s">
        <v>96</v>
      </c>
      <c r="M18" s="39"/>
      <c r="N18" s="39"/>
      <c r="O18" s="12">
        <f>50*2</f>
        <v>100</v>
      </c>
      <c r="P18" s="7"/>
    </row>
    <row r="19" spans="1:18" ht="10.95" customHeight="1" x14ac:dyDescent="0.3">
      <c r="A19" s="10" t="s">
        <v>12</v>
      </c>
      <c r="B19" s="8"/>
      <c r="C19" s="9"/>
      <c r="D19" s="9"/>
      <c r="E19" s="12">
        <f>E16+E17+E18</f>
        <v>571</v>
      </c>
      <c r="F19" s="5" t="s">
        <v>9</v>
      </c>
      <c r="G19" s="8"/>
      <c r="H19" s="9"/>
      <c r="I19" s="9"/>
      <c r="J19" s="12">
        <f>J16+J17+J18</f>
        <v>1055.5</v>
      </c>
      <c r="K19" s="5" t="s">
        <v>10</v>
      </c>
      <c r="L19" s="8"/>
      <c r="M19" s="9"/>
      <c r="N19" s="9"/>
      <c r="O19" s="12">
        <f>O16+O17+O18</f>
        <v>508</v>
      </c>
      <c r="P19" s="23">
        <f>E19+J19+O19</f>
        <v>2134.5</v>
      </c>
    </row>
    <row r="20" spans="1:18" ht="10.95" customHeight="1" x14ac:dyDescent="0.3">
      <c r="A20" s="15" t="s">
        <v>0</v>
      </c>
      <c r="B20" s="53" t="s"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8" ht="10.95" customHeight="1" x14ac:dyDescent="0.3">
      <c r="A21" s="1" t="s">
        <v>1</v>
      </c>
      <c r="B21" s="44" t="s">
        <v>13</v>
      </c>
      <c r="C21" s="45"/>
      <c r="D21" s="45"/>
      <c r="E21" s="11" t="s">
        <v>11</v>
      </c>
      <c r="F21" s="1" t="s">
        <v>1</v>
      </c>
      <c r="G21" s="44" t="s">
        <v>16</v>
      </c>
      <c r="H21" s="45"/>
      <c r="I21" s="45"/>
      <c r="J21" s="11" t="s">
        <v>11</v>
      </c>
      <c r="K21" s="1" t="s">
        <v>1</v>
      </c>
      <c r="L21" s="44" t="s">
        <v>17</v>
      </c>
      <c r="M21" s="45"/>
      <c r="N21" s="45"/>
      <c r="O21" s="11" t="s">
        <v>11</v>
      </c>
      <c r="P21" s="4"/>
    </row>
    <row r="22" spans="1:18" ht="10.95" customHeight="1" x14ac:dyDescent="0.3">
      <c r="A22" s="5" t="s">
        <v>8</v>
      </c>
      <c r="B22" s="38" t="s">
        <v>98</v>
      </c>
      <c r="C22" s="39"/>
      <c r="D22" s="39"/>
      <c r="E22" s="12">
        <f>42+140</f>
        <v>182</v>
      </c>
      <c r="F22" s="5" t="s">
        <v>9</v>
      </c>
      <c r="G22" s="38" t="s">
        <v>104</v>
      </c>
      <c r="H22" s="39"/>
      <c r="I22" s="39"/>
      <c r="J22" s="12">
        <f>92+105</f>
        <v>197</v>
      </c>
      <c r="K22" s="5" t="s">
        <v>10</v>
      </c>
      <c r="L22" s="38" t="s">
        <v>106</v>
      </c>
      <c r="M22" s="39"/>
      <c r="N22" s="39"/>
      <c r="O22" s="12">
        <v>105</v>
      </c>
      <c r="P22" s="7"/>
    </row>
    <row r="23" spans="1:18" ht="10.95" customHeight="1" x14ac:dyDescent="0.3">
      <c r="A23" s="5" t="s">
        <v>8</v>
      </c>
      <c r="B23" s="38" t="s">
        <v>99</v>
      </c>
      <c r="C23" s="39"/>
      <c r="D23" s="39"/>
      <c r="E23" s="12">
        <f>230+105+184</f>
        <v>519</v>
      </c>
      <c r="F23" s="5" t="s">
        <v>9</v>
      </c>
      <c r="G23" s="38" t="s">
        <v>83</v>
      </c>
      <c r="H23" s="38"/>
      <c r="I23" s="38"/>
      <c r="J23" s="12">
        <f>109+105</f>
        <v>214</v>
      </c>
      <c r="K23" s="5" t="s">
        <v>10</v>
      </c>
      <c r="L23" s="38" t="s">
        <v>86</v>
      </c>
      <c r="M23" s="39"/>
      <c r="N23" s="39"/>
      <c r="O23" s="12">
        <v>196</v>
      </c>
      <c r="P23" s="7"/>
    </row>
    <row r="24" spans="1:18" ht="10.95" customHeight="1" x14ac:dyDescent="0.3">
      <c r="A24" s="5" t="s">
        <v>8</v>
      </c>
      <c r="B24" s="38" t="s">
        <v>100</v>
      </c>
      <c r="C24" s="39"/>
      <c r="D24" s="39"/>
      <c r="E24" s="12">
        <f>52*2+196</f>
        <v>300</v>
      </c>
      <c r="F24" s="5" t="s">
        <v>9</v>
      </c>
      <c r="G24" s="38" t="s">
        <v>105</v>
      </c>
      <c r="H24" s="38"/>
      <c r="I24" s="38"/>
      <c r="J24" s="12">
        <f>184+52*4</f>
        <v>392</v>
      </c>
      <c r="K24" s="5" t="s">
        <v>10</v>
      </c>
      <c r="L24" s="51" t="s">
        <v>107</v>
      </c>
      <c r="M24" s="52"/>
      <c r="N24" s="52"/>
      <c r="O24" s="28">
        <v>146</v>
      </c>
      <c r="P24" s="29"/>
      <c r="Q24" s="30"/>
      <c r="R24" s="30"/>
    </row>
    <row r="25" spans="1:18" ht="10.95" customHeight="1" x14ac:dyDescent="0.3">
      <c r="A25" s="10" t="s">
        <v>12</v>
      </c>
      <c r="B25" s="8"/>
      <c r="C25" s="9"/>
      <c r="D25" s="9"/>
      <c r="E25" s="12">
        <f>E22+E23+E24</f>
        <v>1001</v>
      </c>
      <c r="F25" s="5" t="s">
        <v>9</v>
      </c>
      <c r="G25" s="8"/>
      <c r="H25" s="9"/>
      <c r="I25" s="9"/>
      <c r="J25" s="12">
        <f>J22+J23+J24</f>
        <v>803</v>
      </c>
      <c r="K25" s="5" t="s">
        <v>10</v>
      </c>
      <c r="L25" s="8"/>
      <c r="M25" s="9"/>
      <c r="N25" s="9"/>
      <c r="O25" s="12">
        <f>O22+O23+O24</f>
        <v>447</v>
      </c>
      <c r="P25" s="22">
        <f>E25+J25+O25</f>
        <v>2251</v>
      </c>
    </row>
    <row r="26" spans="1:18" ht="10.95" customHeight="1" x14ac:dyDescent="0.3">
      <c r="A26" s="16" t="s">
        <v>0</v>
      </c>
      <c r="B26" s="55" t="s">
        <v>5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8" ht="10.95" customHeight="1" x14ac:dyDescent="0.3">
      <c r="A27" s="1" t="s">
        <v>1</v>
      </c>
      <c r="B27" s="44" t="s">
        <v>13</v>
      </c>
      <c r="C27" s="45"/>
      <c r="D27" s="45"/>
      <c r="E27" s="11" t="s">
        <v>11</v>
      </c>
      <c r="F27" s="1" t="s">
        <v>1</v>
      </c>
      <c r="G27" s="44" t="s">
        <v>16</v>
      </c>
      <c r="H27" s="45"/>
      <c r="I27" s="45"/>
      <c r="J27" s="11" t="s">
        <v>11</v>
      </c>
      <c r="K27" s="1" t="s">
        <v>1</v>
      </c>
      <c r="L27" s="44" t="s">
        <v>17</v>
      </c>
      <c r="M27" s="45"/>
      <c r="N27" s="45"/>
      <c r="O27" s="11" t="s">
        <v>11</v>
      </c>
      <c r="P27" s="4"/>
    </row>
    <row r="28" spans="1:18" ht="10.95" customHeight="1" x14ac:dyDescent="0.3">
      <c r="A28" s="5" t="s">
        <v>8</v>
      </c>
      <c r="B28" s="38" t="s">
        <v>108</v>
      </c>
      <c r="C28" s="39"/>
      <c r="D28" s="39"/>
      <c r="E28" s="12">
        <f>42+82</f>
        <v>124</v>
      </c>
      <c r="F28" s="5" t="s">
        <v>9</v>
      </c>
      <c r="G28" s="38" t="s">
        <v>111</v>
      </c>
      <c r="H28" s="39"/>
      <c r="I28" s="39"/>
      <c r="J28" s="12">
        <f>105+36</f>
        <v>141</v>
      </c>
      <c r="K28" s="5" t="s">
        <v>10</v>
      </c>
      <c r="L28" s="38" t="s">
        <v>110</v>
      </c>
      <c r="M28" s="39"/>
      <c r="N28" s="39"/>
      <c r="O28" s="12">
        <v>250</v>
      </c>
      <c r="P28" s="7"/>
    </row>
    <row r="29" spans="1:18" ht="10.95" customHeight="1" x14ac:dyDescent="0.3">
      <c r="A29" s="5" t="s">
        <v>8</v>
      </c>
      <c r="B29" s="38" t="s">
        <v>99</v>
      </c>
      <c r="C29" s="39"/>
      <c r="D29" s="39"/>
      <c r="E29" s="12">
        <f>230+105+184</f>
        <v>519</v>
      </c>
      <c r="F29" s="5" t="s">
        <v>9</v>
      </c>
      <c r="G29" s="38" t="s">
        <v>112</v>
      </c>
      <c r="H29" s="39"/>
      <c r="I29" s="39"/>
      <c r="J29" s="12">
        <f>168+105</f>
        <v>273</v>
      </c>
      <c r="K29" s="5" t="s">
        <v>10</v>
      </c>
      <c r="L29" s="38" t="s">
        <v>86</v>
      </c>
      <c r="M29" s="39"/>
      <c r="N29" s="39"/>
      <c r="O29" s="12">
        <v>196</v>
      </c>
      <c r="P29" s="7"/>
    </row>
    <row r="30" spans="1:18" ht="10.95" customHeight="1" x14ac:dyDescent="0.3">
      <c r="A30" s="5" t="s">
        <v>8</v>
      </c>
      <c r="B30" s="38" t="s">
        <v>46</v>
      </c>
      <c r="C30" s="39"/>
      <c r="D30" s="39"/>
      <c r="E30" s="12">
        <f>52*2</f>
        <v>104</v>
      </c>
      <c r="F30" s="5" t="s">
        <v>9</v>
      </c>
      <c r="G30" s="38" t="s">
        <v>113</v>
      </c>
      <c r="H30" s="39"/>
      <c r="I30" s="39"/>
      <c r="J30" s="12">
        <f>9+52*2</f>
        <v>113</v>
      </c>
      <c r="K30" s="5" t="s">
        <v>10</v>
      </c>
      <c r="L30" s="51" t="s">
        <v>107</v>
      </c>
      <c r="M30" s="52"/>
      <c r="N30" s="52"/>
      <c r="O30" s="28">
        <v>146</v>
      </c>
      <c r="P30" s="7"/>
    </row>
    <row r="31" spans="1:18" ht="10.95" customHeight="1" x14ac:dyDescent="0.3">
      <c r="A31" s="10" t="s">
        <v>12</v>
      </c>
      <c r="B31" s="8"/>
      <c r="C31" s="9"/>
      <c r="D31" s="9"/>
      <c r="E31" s="12">
        <f>E28+E29+E30</f>
        <v>747</v>
      </c>
      <c r="F31" s="5" t="s">
        <v>9</v>
      </c>
      <c r="G31" s="8"/>
      <c r="H31" s="9"/>
      <c r="I31" s="9"/>
      <c r="J31" s="12">
        <f>J28+J29+J30</f>
        <v>527</v>
      </c>
      <c r="K31" s="5" t="s">
        <v>10</v>
      </c>
      <c r="L31" s="8"/>
      <c r="M31" s="9"/>
      <c r="N31" s="9"/>
      <c r="O31" s="12">
        <f>O28+O29+O30</f>
        <v>592</v>
      </c>
      <c r="P31" s="21">
        <f>E31+J31+O31</f>
        <v>1866</v>
      </c>
    </row>
    <row r="32" spans="1:18" ht="10.95" customHeight="1" x14ac:dyDescent="0.3">
      <c r="A32" s="17" t="s">
        <v>0</v>
      </c>
      <c r="B32" s="57" t="s">
        <v>6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</row>
    <row r="33" spans="1:16" ht="10.95" customHeight="1" x14ac:dyDescent="0.3">
      <c r="A33" s="1" t="s">
        <v>1</v>
      </c>
      <c r="B33" s="44" t="s">
        <v>13</v>
      </c>
      <c r="C33" s="45"/>
      <c r="D33" s="45"/>
      <c r="E33" s="11" t="s">
        <v>11</v>
      </c>
      <c r="F33" s="1" t="s">
        <v>1</v>
      </c>
      <c r="G33" s="44" t="s">
        <v>16</v>
      </c>
      <c r="H33" s="45"/>
      <c r="I33" s="45"/>
      <c r="J33" s="11" t="s">
        <v>11</v>
      </c>
      <c r="K33" s="1" t="s">
        <v>1</v>
      </c>
      <c r="L33" s="44" t="s">
        <v>17</v>
      </c>
      <c r="M33" s="45"/>
      <c r="N33" s="45"/>
      <c r="O33" s="11" t="s">
        <v>11</v>
      </c>
      <c r="P33" s="4"/>
    </row>
    <row r="34" spans="1:16" ht="10.95" customHeight="1" x14ac:dyDescent="0.3">
      <c r="A34" s="5" t="s">
        <v>8</v>
      </c>
      <c r="B34" s="38" t="s">
        <v>98</v>
      </c>
      <c r="C34" s="39"/>
      <c r="D34" s="39"/>
      <c r="E34" s="12">
        <f>42+140</f>
        <v>182</v>
      </c>
      <c r="F34" s="5" t="s">
        <v>9</v>
      </c>
      <c r="G34" s="38" t="s">
        <v>118</v>
      </c>
      <c r="H34" s="39"/>
      <c r="I34" s="39"/>
      <c r="J34" s="12">
        <f>270*4</f>
        <v>1080</v>
      </c>
      <c r="K34" s="5" t="s">
        <v>10</v>
      </c>
      <c r="L34" s="38" t="s">
        <v>117</v>
      </c>
      <c r="M34" s="39"/>
      <c r="N34" s="39"/>
      <c r="O34" s="12">
        <f>155*2</f>
        <v>310</v>
      </c>
      <c r="P34" s="7"/>
    </row>
    <row r="35" spans="1:16" ht="10.95" customHeight="1" x14ac:dyDescent="0.3">
      <c r="A35" s="5" t="s">
        <v>8</v>
      </c>
      <c r="B35" s="38" t="s">
        <v>83</v>
      </c>
      <c r="C35" s="38"/>
      <c r="D35" s="38"/>
      <c r="E35" s="12">
        <f>109+105</f>
        <v>214</v>
      </c>
      <c r="F35" s="5" t="s">
        <v>9</v>
      </c>
      <c r="G35" s="38" t="s">
        <v>115</v>
      </c>
      <c r="H35" s="39"/>
      <c r="I35" s="39"/>
      <c r="J35" s="12">
        <v>232</v>
      </c>
      <c r="K35" s="5" t="s">
        <v>10</v>
      </c>
      <c r="L35" s="38"/>
      <c r="M35" s="39"/>
      <c r="N35" s="39"/>
      <c r="O35" s="12"/>
      <c r="P35" s="7"/>
    </row>
    <row r="36" spans="1:16" ht="10.95" customHeight="1" x14ac:dyDescent="0.3">
      <c r="A36" s="5" t="s">
        <v>8</v>
      </c>
      <c r="B36" s="38" t="s">
        <v>92</v>
      </c>
      <c r="C36" s="38"/>
      <c r="D36" s="38"/>
      <c r="E36" s="12">
        <f>184+52*2</f>
        <v>288</v>
      </c>
      <c r="F36" s="5" t="s">
        <v>9</v>
      </c>
      <c r="G36" s="38"/>
      <c r="H36" s="39"/>
      <c r="I36" s="39"/>
      <c r="J36" s="12"/>
      <c r="K36" s="5" t="s">
        <v>10</v>
      </c>
      <c r="L36" s="38"/>
      <c r="M36" s="39"/>
      <c r="N36" s="39"/>
      <c r="O36" s="12"/>
      <c r="P36" s="7"/>
    </row>
    <row r="37" spans="1:16" ht="10.95" customHeight="1" x14ac:dyDescent="0.3">
      <c r="A37" s="10" t="s">
        <v>12</v>
      </c>
      <c r="B37" s="8"/>
      <c r="C37" s="9"/>
      <c r="D37" s="9"/>
      <c r="E37" s="12">
        <f>E34+E35+E36</f>
        <v>684</v>
      </c>
      <c r="F37" s="5" t="s">
        <v>9</v>
      </c>
      <c r="G37" s="8"/>
      <c r="H37" s="9"/>
      <c r="I37" s="9"/>
      <c r="J37" s="12">
        <f>J34+J35+J36</f>
        <v>1312</v>
      </c>
      <c r="K37" s="5" t="s">
        <v>10</v>
      </c>
      <c r="L37" s="8"/>
      <c r="M37" s="9"/>
      <c r="N37" s="9"/>
      <c r="O37" s="12">
        <f>O34+O35+O36</f>
        <v>310</v>
      </c>
      <c r="P37" s="20">
        <f>E37+J37+O37</f>
        <v>2306</v>
      </c>
    </row>
    <row r="38" spans="1:16" ht="10.95" customHeight="1" x14ac:dyDescent="0.3">
      <c r="A38" s="18" t="s">
        <v>0</v>
      </c>
      <c r="B38" s="59" t="s">
        <v>7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</row>
    <row r="39" spans="1:16" ht="10.95" customHeight="1" x14ac:dyDescent="0.3">
      <c r="A39" s="1" t="s">
        <v>1</v>
      </c>
      <c r="B39" s="44" t="s">
        <v>13</v>
      </c>
      <c r="C39" s="45"/>
      <c r="D39" s="45"/>
      <c r="E39" s="11" t="s">
        <v>11</v>
      </c>
      <c r="F39" s="1" t="s">
        <v>1</v>
      </c>
      <c r="G39" s="44" t="s">
        <v>16</v>
      </c>
      <c r="H39" s="45"/>
      <c r="I39" s="45"/>
      <c r="J39" s="11" t="s">
        <v>11</v>
      </c>
      <c r="K39" s="1" t="s">
        <v>1</v>
      </c>
      <c r="L39" s="44" t="s">
        <v>17</v>
      </c>
      <c r="M39" s="45"/>
      <c r="N39" s="45"/>
      <c r="O39" s="11" t="s">
        <v>11</v>
      </c>
      <c r="P39" s="4"/>
    </row>
    <row r="40" spans="1:16" ht="10.95" customHeight="1" x14ac:dyDescent="0.3">
      <c r="A40" s="5" t="s">
        <v>8</v>
      </c>
      <c r="B40" s="38" t="s">
        <v>19</v>
      </c>
      <c r="C40" s="39"/>
      <c r="D40" s="39"/>
      <c r="E40" s="12">
        <v>238</v>
      </c>
      <c r="F40" s="5" t="s">
        <v>9</v>
      </c>
      <c r="G40" s="38" t="s">
        <v>19</v>
      </c>
      <c r="H40" s="39"/>
      <c r="I40" s="39"/>
      <c r="J40" s="12">
        <v>238</v>
      </c>
      <c r="K40" s="5" t="s">
        <v>10</v>
      </c>
      <c r="L40" s="38" t="s">
        <v>115</v>
      </c>
      <c r="M40" s="39"/>
      <c r="N40" s="39"/>
      <c r="O40" s="12">
        <v>232</v>
      </c>
      <c r="P40" s="7"/>
    </row>
    <row r="41" spans="1:16" ht="10.95" customHeight="1" x14ac:dyDescent="0.3">
      <c r="A41" s="5" t="s">
        <v>8</v>
      </c>
      <c r="B41" s="38" t="s">
        <v>119</v>
      </c>
      <c r="C41" s="39"/>
      <c r="D41" s="39"/>
      <c r="E41" s="12">
        <f>196*4</f>
        <v>784</v>
      </c>
      <c r="F41" s="5" t="s">
        <v>9</v>
      </c>
      <c r="G41" s="38" t="s">
        <v>121</v>
      </c>
      <c r="H41" s="39"/>
      <c r="I41" s="39"/>
      <c r="J41" s="12">
        <f>196*3</f>
        <v>588</v>
      </c>
      <c r="K41" s="5" t="s">
        <v>10</v>
      </c>
      <c r="L41" s="38"/>
      <c r="M41" s="39"/>
      <c r="N41" s="39"/>
      <c r="O41" s="12"/>
      <c r="P41" s="7"/>
    </row>
    <row r="42" spans="1:16" ht="10.95" customHeight="1" x14ac:dyDescent="0.3">
      <c r="A42" s="5" t="s">
        <v>8</v>
      </c>
      <c r="B42" s="38" t="s">
        <v>120</v>
      </c>
      <c r="C42" s="39"/>
      <c r="D42" s="39"/>
      <c r="E42" s="12">
        <v>155</v>
      </c>
      <c r="F42" s="5" t="s">
        <v>9</v>
      </c>
      <c r="G42" s="38" t="s">
        <v>120</v>
      </c>
      <c r="H42" s="39"/>
      <c r="I42" s="39"/>
      <c r="J42" s="12">
        <v>155</v>
      </c>
      <c r="K42" s="5" t="s">
        <v>10</v>
      </c>
      <c r="L42" s="38"/>
      <c r="M42" s="39"/>
      <c r="N42" s="39"/>
      <c r="O42" s="12"/>
      <c r="P42" s="7"/>
    </row>
    <row r="43" spans="1:16" ht="10.95" customHeight="1" x14ac:dyDescent="0.3">
      <c r="A43" s="10" t="s">
        <v>12</v>
      </c>
      <c r="B43" s="8"/>
      <c r="C43" s="9"/>
      <c r="D43" s="9"/>
      <c r="E43" s="12">
        <f>E40+E41+E42</f>
        <v>1177</v>
      </c>
      <c r="F43" s="5" t="s">
        <v>9</v>
      </c>
      <c r="G43" s="8"/>
      <c r="H43" s="9"/>
      <c r="I43" s="9"/>
      <c r="J43" s="12">
        <f>J40+J41+J42</f>
        <v>981</v>
      </c>
      <c r="K43" s="5" t="s">
        <v>10</v>
      </c>
      <c r="L43" s="8"/>
      <c r="M43" s="9"/>
      <c r="N43" s="9"/>
      <c r="O43" s="12">
        <f>O40+O41+O42</f>
        <v>232</v>
      </c>
      <c r="P43" s="19">
        <f>E43+J43+O43</f>
        <v>2390</v>
      </c>
    </row>
    <row r="44" spans="1:16" x14ac:dyDescent="0.3">
      <c r="A44" s="5"/>
      <c r="B44" s="2"/>
      <c r="C44" s="2"/>
      <c r="D44" s="2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12.6" customHeight="1" x14ac:dyDescent="0.3">
      <c r="A45" s="5"/>
      <c r="B45" s="2"/>
      <c r="C45" s="2"/>
      <c r="D45" s="2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</row>
    <row r="47" spans="1:16" x14ac:dyDescent="0.3">
      <c r="A47" s="18" t="s">
        <v>0</v>
      </c>
      <c r="B47" s="59" t="s">
        <v>18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</row>
    <row r="48" spans="1:16" x14ac:dyDescent="0.3">
      <c r="A48" s="1" t="s">
        <v>1</v>
      </c>
      <c r="B48" s="44" t="s">
        <v>13</v>
      </c>
      <c r="C48" s="45"/>
      <c r="D48" s="45"/>
      <c r="E48" s="11" t="s">
        <v>11</v>
      </c>
      <c r="F48" s="1" t="s">
        <v>1</v>
      </c>
      <c r="G48" s="44" t="s">
        <v>16</v>
      </c>
      <c r="H48" s="45"/>
      <c r="I48" s="45"/>
      <c r="J48" s="11" t="s">
        <v>11</v>
      </c>
      <c r="K48" s="1" t="s">
        <v>1</v>
      </c>
      <c r="L48" s="44" t="s">
        <v>17</v>
      </c>
      <c r="M48" s="45"/>
      <c r="N48" s="45"/>
      <c r="O48" s="11" t="s">
        <v>11</v>
      </c>
      <c r="P48" s="4"/>
    </row>
    <row r="49" spans="1:16" x14ac:dyDescent="0.3">
      <c r="A49" s="5" t="s">
        <v>8</v>
      </c>
      <c r="B49" s="38" t="s">
        <v>19</v>
      </c>
      <c r="C49" s="39"/>
      <c r="D49" s="39"/>
      <c r="E49" s="12">
        <v>238</v>
      </c>
      <c r="F49" s="5" t="s">
        <v>9</v>
      </c>
      <c r="G49" s="38" t="s">
        <v>22</v>
      </c>
      <c r="H49" s="39"/>
      <c r="I49" s="39"/>
      <c r="J49" s="12">
        <v>50</v>
      </c>
      <c r="K49" s="5" t="s">
        <v>10</v>
      </c>
      <c r="L49" s="38" t="s">
        <v>23</v>
      </c>
      <c r="M49" s="39"/>
      <c r="N49" s="39"/>
      <c r="O49" s="12">
        <v>443</v>
      </c>
      <c r="P49" s="7"/>
    </row>
    <row r="50" spans="1:16" x14ac:dyDescent="0.3">
      <c r="A50" s="5" t="s">
        <v>8</v>
      </c>
      <c r="B50" s="38" t="s">
        <v>20</v>
      </c>
      <c r="C50" s="39"/>
      <c r="D50" s="39"/>
      <c r="E50" s="12">
        <f>196*2.5</f>
        <v>490</v>
      </c>
      <c r="F50" s="5" t="s">
        <v>9</v>
      </c>
      <c r="G50" s="61" t="s">
        <v>44</v>
      </c>
      <c r="H50" s="62"/>
      <c r="I50" s="62"/>
      <c r="J50" s="12"/>
      <c r="K50" s="5" t="s">
        <v>10</v>
      </c>
      <c r="L50" s="38" t="s">
        <v>25</v>
      </c>
      <c r="M50" s="39"/>
      <c r="N50" s="39"/>
      <c r="O50" s="12">
        <v>254</v>
      </c>
      <c r="P50" s="7"/>
    </row>
    <row r="51" spans="1:16" x14ac:dyDescent="0.3">
      <c r="A51" s="5" t="s">
        <v>8</v>
      </c>
      <c r="B51" s="38" t="s">
        <v>21</v>
      </c>
      <c r="C51" s="39"/>
      <c r="D51" s="39"/>
      <c r="E51" s="12">
        <v>252</v>
      </c>
      <c r="F51" s="5" t="s">
        <v>9</v>
      </c>
      <c r="G51" s="38"/>
      <c r="H51" s="39"/>
      <c r="I51" s="39"/>
      <c r="J51" s="12"/>
      <c r="K51" s="5" t="s">
        <v>10</v>
      </c>
      <c r="L51" s="38" t="s">
        <v>24</v>
      </c>
      <c r="M51" s="39"/>
      <c r="N51" s="39"/>
      <c r="O51" s="12">
        <f>125+96</f>
        <v>221</v>
      </c>
      <c r="P51" s="7"/>
    </row>
    <row r="52" spans="1:16" x14ac:dyDescent="0.3">
      <c r="A52" s="10" t="s">
        <v>12</v>
      </c>
      <c r="B52" s="8"/>
      <c r="C52" s="9"/>
      <c r="D52" s="9"/>
      <c r="E52" s="12">
        <f>E49+E50+E51</f>
        <v>980</v>
      </c>
      <c r="F52" s="5" t="s">
        <v>9</v>
      </c>
      <c r="G52" s="8"/>
      <c r="H52" s="9"/>
      <c r="I52" s="9"/>
      <c r="J52" s="12">
        <f>J49+J50+J51</f>
        <v>50</v>
      </c>
      <c r="K52" s="5" t="s">
        <v>10</v>
      </c>
      <c r="L52" s="8"/>
      <c r="M52" s="9"/>
      <c r="N52" s="9"/>
      <c r="O52" s="12">
        <f>O49+O50+O51</f>
        <v>918</v>
      </c>
      <c r="P52" s="7">
        <f>E52+J52+O52</f>
        <v>1948</v>
      </c>
    </row>
  </sheetData>
  <mergeCells count="105">
    <mergeCell ref="B50:D50"/>
    <mergeCell ref="G50:I50"/>
    <mergeCell ref="L50:N50"/>
    <mergeCell ref="B51:D51"/>
    <mergeCell ref="G51:I51"/>
    <mergeCell ref="L51:N51"/>
    <mergeCell ref="B47:P47"/>
    <mergeCell ref="B48:D48"/>
    <mergeCell ref="G48:I48"/>
    <mergeCell ref="L48:N48"/>
    <mergeCell ref="B49:D49"/>
    <mergeCell ref="G49:I49"/>
    <mergeCell ref="L49:N49"/>
    <mergeCell ref="B41:D41"/>
    <mergeCell ref="G41:I41"/>
    <mergeCell ref="L41:N41"/>
    <mergeCell ref="B42:D42"/>
    <mergeCell ref="G42:I42"/>
    <mergeCell ref="L42:N42"/>
    <mergeCell ref="B38:P38"/>
    <mergeCell ref="B39:D39"/>
    <mergeCell ref="G39:I39"/>
    <mergeCell ref="L39:N39"/>
    <mergeCell ref="B40:D40"/>
    <mergeCell ref="G40:I40"/>
    <mergeCell ref="L40:N40"/>
    <mergeCell ref="B35:D35"/>
    <mergeCell ref="G35:I35"/>
    <mergeCell ref="L35:N35"/>
    <mergeCell ref="B36:D36"/>
    <mergeCell ref="G36:I36"/>
    <mergeCell ref="L36:N36"/>
    <mergeCell ref="B32:P32"/>
    <mergeCell ref="B33:D33"/>
    <mergeCell ref="G33:I33"/>
    <mergeCell ref="L33:N33"/>
    <mergeCell ref="B34:D34"/>
    <mergeCell ref="G34:I34"/>
    <mergeCell ref="L34:N34"/>
    <mergeCell ref="B29:D29"/>
    <mergeCell ref="G29:I29"/>
    <mergeCell ref="L29:N29"/>
    <mergeCell ref="B30:D30"/>
    <mergeCell ref="G30:I30"/>
    <mergeCell ref="L30:N30"/>
    <mergeCell ref="B26:P26"/>
    <mergeCell ref="B27:D27"/>
    <mergeCell ref="G27:I27"/>
    <mergeCell ref="L27:N27"/>
    <mergeCell ref="B28:D28"/>
    <mergeCell ref="G28:I28"/>
    <mergeCell ref="L28:N28"/>
    <mergeCell ref="B23:D23"/>
    <mergeCell ref="G23:I23"/>
    <mergeCell ref="L23:N23"/>
    <mergeCell ref="B24:D24"/>
    <mergeCell ref="G24:I24"/>
    <mergeCell ref="L24:N24"/>
    <mergeCell ref="B20:P20"/>
    <mergeCell ref="B21:D21"/>
    <mergeCell ref="G21:I21"/>
    <mergeCell ref="L21:N21"/>
    <mergeCell ref="B22:D22"/>
    <mergeCell ref="G22:I22"/>
    <mergeCell ref="L22:N22"/>
    <mergeCell ref="B17:D17"/>
    <mergeCell ref="G17:I17"/>
    <mergeCell ref="L17:N17"/>
    <mergeCell ref="B18:D18"/>
    <mergeCell ref="G18:I18"/>
    <mergeCell ref="L18:N18"/>
    <mergeCell ref="B14:P14"/>
    <mergeCell ref="B15:D15"/>
    <mergeCell ref="G15:I15"/>
    <mergeCell ref="L15:N15"/>
    <mergeCell ref="B16:D16"/>
    <mergeCell ref="G16:I16"/>
    <mergeCell ref="L16:N16"/>
    <mergeCell ref="B11:D11"/>
    <mergeCell ref="G11:I11"/>
    <mergeCell ref="L11:N11"/>
    <mergeCell ref="B12:D12"/>
    <mergeCell ref="G12:I12"/>
    <mergeCell ref="L12:N12"/>
    <mergeCell ref="B8:P8"/>
    <mergeCell ref="B9:D9"/>
    <mergeCell ref="G9:I9"/>
    <mergeCell ref="L9:N9"/>
    <mergeCell ref="B10:D10"/>
    <mergeCell ref="G10:I10"/>
    <mergeCell ref="L10:N10"/>
    <mergeCell ref="B5:D5"/>
    <mergeCell ref="G5:I5"/>
    <mergeCell ref="L5:N5"/>
    <mergeCell ref="B6:D6"/>
    <mergeCell ref="G6:I6"/>
    <mergeCell ref="L6:N6"/>
    <mergeCell ref="A1:P1"/>
    <mergeCell ref="B2:P2"/>
    <mergeCell ref="B3:D3"/>
    <mergeCell ref="G3:I3"/>
    <mergeCell ref="L3:N3"/>
    <mergeCell ref="B4:D4"/>
    <mergeCell ref="G4:I4"/>
    <mergeCell ref="L4:N4"/>
  </mergeCells>
  <pageMargins left="0.70866141732283472" right="0.70866141732283472" top="0.74803149606299213" bottom="0.74803149606299213" header="0.31496062992125984" footer="0.31496062992125984"/>
  <pageSetup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5"/>
  <sheetViews>
    <sheetView topLeftCell="A4" zoomScale="110" zoomScaleNormal="110" workbookViewId="0">
      <selection activeCell="E40" sqref="E40"/>
    </sheetView>
  </sheetViews>
  <sheetFormatPr baseColWidth="10" defaultRowHeight="14.4" x14ac:dyDescent="0.3"/>
  <cols>
    <col min="1" max="1" width="10.6640625" customWidth="1"/>
    <col min="2" max="4" width="7.6640625" customWidth="1"/>
    <col min="5" max="5" width="5.6640625" customWidth="1"/>
    <col min="6" max="6" width="8.6640625" customWidth="1"/>
    <col min="7" max="9" width="7.6640625" customWidth="1"/>
    <col min="10" max="10" width="5.6640625" customWidth="1"/>
    <col min="11" max="11" width="6.6640625" customWidth="1"/>
    <col min="12" max="14" width="7.6640625" customWidth="1"/>
    <col min="15" max="15" width="5.6640625" customWidth="1"/>
    <col min="16" max="16" width="6.6640625" customWidth="1"/>
  </cols>
  <sheetData>
    <row r="1" spans="1:16" ht="18" x14ac:dyDescent="0.35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41"/>
      <c r="N1" s="41"/>
      <c r="O1" s="41"/>
      <c r="P1" s="41"/>
    </row>
    <row r="2" spans="1:16" ht="10.95" customHeight="1" x14ac:dyDescent="0.3">
      <c r="A2" s="6" t="s">
        <v>0</v>
      </c>
      <c r="B2" s="42" t="s">
        <v>362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0.95" customHeight="1" x14ac:dyDescent="0.3">
      <c r="A3" s="1" t="s">
        <v>1</v>
      </c>
      <c r="B3" s="44" t="s">
        <v>13</v>
      </c>
      <c r="C3" s="45"/>
      <c r="D3" s="45"/>
      <c r="E3" s="11" t="s">
        <v>11</v>
      </c>
      <c r="F3" s="1" t="s">
        <v>1</v>
      </c>
      <c r="G3" s="44" t="s">
        <v>16</v>
      </c>
      <c r="H3" s="45"/>
      <c r="I3" s="45"/>
      <c r="J3" s="11" t="s">
        <v>11</v>
      </c>
      <c r="K3" s="1" t="s">
        <v>1</v>
      </c>
      <c r="L3" s="44" t="s">
        <v>17</v>
      </c>
      <c r="M3" s="45"/>
      <c r="N3" s="45"/>
      <c r="O3" s="11" t="s">
        <v>11</v>
      </c>
      <c r="P3" s="4"/>
    </row>
    <row r="4" spans="1:16" ht="10.95" customHeight="1" x14ac:dyDescent="0.3">
      <c r="A4" s="5" t="s">
        <v>8</v>
      </c>
      <c r="B4" s="38" t="s">
        <v>108</v>
      </c>
      <c r="C4" s="39"/>
      <c r="D4" s="39"/>
      <c r="E4" s="12">
        <f>42+82</f>
        <v>124</v>
      </c>
      <c r="F4" s="5" t="s">
        <v>9</v>
      </c>
      <c r="G4" s="38" t="s">
        <v>379</v>
      </c>
      <c r="H4" s="39"/>
      <c r="I4" s="39"/>
      <c r="J4" s="12">
        <v>300</v>
      </c>
      <c r="K4" s="5" t="s">
        <v>10</v>
      </c>
      <c r="L4" s="38" t="s">
        <v>381</v>
      </c>
      <c r="M4" s="39"/>
      <c r="N4" s="39"/>
      <c r="O4" s="12">
        <f>157*2</f>
        <v>314</v>
      </c>
      <c r="P4" s="7"/>
    </row>
    <row r="5" spans="1:16" ht="10.95" customHeight="1" x14ac:dyDescent="0.3">
      <c r="A5" s="5" t="s">
        <v>8</v>
      </c>
      <c r="B5" s="38" t="s">
        <v>313</v>
      </c>
      <c r="C5" s="39"/>
      <c r="D5" s="39"/>
      <c r="E5" s="12">
        <f>135+104</f>
        <v>239</v>
      </c>
      <c r="F5" s="5" t="s">
        <v>9</v>
      </c>
      <c r="G5" s="38" t="s">
        <v>380</v>
      </c>
      <c r="H5" s="39"/>
      <c r="I5" s="39"/>
      <c r="J5" s="12">
        <f>135+52*3</f>
        <v>291</v>
      </c>
      <c r="K5" s="5" t="s">
        <v>10</v>
      </c>
      <c r="L5" s="38" t="s">
        <v>304</v>
      </c>
      <c r="M5" s="39"/>
      <c r="N5" s="39"/>
      <c r="O5" s="12">
        <v>250</v>
      </c>
      <c r="P5" s="7"/>
    </row>
    <row r="6" spans="1:16" ht="10.95" customHeight="1" x14ac:dyDescent="0.3">
      <c r="A6" s="5" t="s">
        <v>8</v>
      </c>
      <c r="B6" s="38" t="s">
        <v>429</v>
      </c>
      <c r="C6" s="39"/>
      <c r="D6" s="39"/>
      <c r="E6" s="12">
        <v>142</v>
      </c>
      <c r="F6" s="5" t="s">
        <v>9</v>
      </c>
      <c r="G6" s="38" t="s">
        <v>188</v>
      </c>
      <c r="H6" s="39"/>
      <c r="I6" s="39"/>
      <c r="J6" s="28">
        <v>220</v>
      </c>
      <c r="K6" s="5" t="s">
        <v>10</v>
      </c>
      <c r="L6" s="38"/>
      <c r="M6" s="39"/>
      <c r="N6" s="39"/>
      <c r="O6" s="28"/>
      <c r="P6" s="7"/>
    </row>
    <row r="7" spans="1:16" ht="10.95" customHeight="1" x14ac:dyDescent="0.3">
      <c r="A7" s="10" t="s">
        <v>12</v>
      </c>
      <c r="B7" s="8"/>
      <c r="C7" s="9"/>
      <c r="D7" s="9"/>
      <c r="E7" s="12">
        <f>E4+E5+E6</f>
        <v>505</v>
      </c>
      <c r="F7" s="5" t="s">
        <v>9</v>
      </c>
      <c r="G7" s="8"/>
      <c r="H7" s="9"/>
      <c r="I7" s="9"/>
      <c r="J7" s="12">
        <f>J4+J5+J6</f>
        <v>811</v>
      </c>
      <c r="K7" s="5" t="s">
        <v>10</v>
      </c>
      <c r="L7" s="8"/>
      <c r="M7" s="9"/>
      <c r="N7" s="9"/>
      <c r="O7" s="12">
        <f>O4+O5+O6</f>
        <v>564</v>
      </c>
      <c r="P7" s="25">
        <f>E7+J7+O7</f>
        <v>1880</v>
      </c>
    </row>
    <row r="8" spans="1:16" ht="10.95" customHeight="1" x14ac:dyDescent="0.3">
      <c r="A8" s="13" t="s">
        <v>0</v>
      </c>
      <c r="B8" s="46" t="s">
        <v>363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10.95" customHeight="1" x14ac:dyDescent="0.3">
      <c r="A9" s="1" t="s">
        <v>1</v>
      </c>
      <c r="B9" s="44" t="s">
        <v>13</v>
      </c>
      <c r="C9" s="45"/>
      <c r="D9" s="45"/>
      <c r="E9" s="11" t="s">
        <v>11</v>
      </c>
      <c r="F9" s="1" t="s">
        <v>1</v>
      </c>
      <c r="G9" s="44" t="s">
        <v>16</v>
      </c>
      <c r="H9" s="45"/>
      <c r="I9" s="45"/>
      <c r="J9" s="11" t="s">
        <v>11</v>
      </c>
      <c r="K9" s="1" t="s">
        <v>1</v>
      </c>
      <c r="L9" s="44" t="s">
        <v>17</v>
      </c>
      <c r="M9" s="45"/>
      <c r="N9" s="45"/>
      <c r="O9" s="11" t="s">
        <v>11</v>
      </c>
      <c r="P9" s="4"/>
    </row>
    <row r="10" spans="1:16" ht="10.95" customHeight="1" x14ac:dyDescent="0.3">
      <c r="A10" s="5" t="s">
        <v>8</v>
      </c>
      <c r="B10" s="38" t="s">
        <v>108</v>
      </c>
      <c r="C10" s="39"/>
      <c r="D10" s="39"/>
      <c r="E10" s="12">
        <f>42+82</f>
        <v>124</v>
      </c>
      <c r="F10" s="5" t="s">
        <v>9</v>
      </c>
      <c r="G10" s="38" t="s">
        <v>313</v>
      </c>
      <c r="H10" s="39"/>
      <c r="I10" s="39"/>
      <c r="J10" s="12">
        <f>135+104</f>
        <v>239</v>
      </c>
      <c r="K10" s="5" t="s">
        <v>10</v>
      </c>
      <c r="L10" s="38" t="s">
        <v>381</v>
      </c>
      <c r="M10" s="39"/>
      <c r="N10" s="39"/>
      <c r="O10" s="12">
        <f>157*2</f>
        <v>314</v>
      </c>
      <c r="P10" s="7"/>
    </row>
    <row r="11" spans="1:16" ht="10.95" customHeight="1" x14ac:dyDescent="0.3">
      <c r="A11" s="5" t="s">
        <v>8</v>
      </c>
      <c r="B11" s="38" t="s">
        <v>379</v>
      </c>
      <c r="C11" s="39"/>
      <c r="D11" s="39"/>
      <c r="E11" s="12">
        <v>300</v>
      </c>
      <c r="F11" s="5" t="s">
        <v>9</v>
      </c>
      <c r="G11" s="38" t="s">
        <v>314</v>
      </c>
      <c r="H11" s="39"/>
      <c r="I11" s="39"/>
      <c r="J11" s="12">
        <v>142</v>
      </c>
      <c r="K11" s="5" t="s">
        <v>10</v>
      </c>
      <c r="L11" s="38" t="s">
        <v>304</v>
      </c>
      <c r="M11" s="39"/>
      <c r="N11" s="39"/>
      <c r="O11" s="12">
        <v>250</v>
      </c>
      <c r="P11" s="7"/>
    </row>
    <row r="12" spans="1:16" ht="10.95" customHeight="1" x14ac:dyDescent="0.3">
      <c r="A12" s="5" t="s">
        <v>8</v>
      </c>
      <c r="B12" s="38" t="s">
        <v>346</v>
      </c>
      <c r="C12" s="39"/>
      <c r="D12" s="39"/>
      <c r="E12" s="12">
        <f>135+52*2</f>
        <v>239</v>
      </c>
      <c r="F12" s="5" t="s">
        <v>9</v>
      </c>
      <c r="G12" s="38" t="s">
        <v>430</v>
      </c>
      <c r="H12" s="39"/>
      <c r="I12" s="39"/>
      <c r="J12" s="28">
        <f>220</f>
        <v>220</v>
      </c>
      <c r="K12" s="5" t="s">
        <v>10</v>
      </c>
      <c r="L12" s="38"/>
      <c r="M12" s="39"/>
      <c r="N12" s="39"/>
      <c r="O12" s="28"/>
      <c r="P12" s="7"/>
    </row>
    <row r="13" spans="1:16" ht="10.95" customHeight="1" x14ac:dyDescent="0.3">
      <c r="A13" s="10" t="s">
        <v>12</v>
      </c>
      <c r="B13" s="8"/>
      <c r="C13" s="9"/>
      <c r="D13" s="9"/>
      <c r="E13" s="12">
        <f>E10+E11+E12</f>
        <v>663</v>
      </c>
      <c r="F13" s="5" t="s">
        <v>9</v>
      </c>
      <c r="G13" s="8"/>
      <c r="H13" s="9"/>
      <c r="I13" s="9"/>
      <c r="J13" s="12">
        <f>J10+J11+J12</f>
        <v>601</v>
      </c>
      <c r="K13" s="5" t="s">
        <v>10</v>
      </c>
      <c r="L13" s="8"/>
      <c r="M13" s="9"/>
      <c r="N13" s="9"/>
      <c r="O13" s="12">
        <f>O10+O11+O12</f>
        <v>564</v>
      </c>
      <c r="P13" s="24">
        <f>E13+J13+O13</f>
        <v>1828</v>
      </c>
    </row>
    <row r="14" spans="1:16" ht="10.95" customHeight="1" x14ac:dyDescent="0.3">
      <c r="A14" s="14" t="s">
        <v>0</v>
      </c>
      <c r="B14" s="48" t="s">
        <v>364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1:16" ht="10.95" customHeight="1" x14ac:dyDescent="0.3">
      <c r="A15" s="1" t="s">
        <v>1</v>
      </c>
      <c r="B15" s="44" t="s">
        <v>13</v>
      </c>
      <c r="C15" s="45"/>
      <c r="D15" s="45"/>
      <c r="E15" s="11" t="s">
        <v>11</v>
      </c>
      <c r="F15" s="1" t="s">
        <v>1</v>
      </c>
      <c r="G15" s="44" t="s">
        <v>16</v>
      </c>
      <c r="H15" s="45"/>
      <c r="I15" s="45"/>
      <c r="J15" s="11" t="s">
        <v>11</v>
      </c>
      <c r="K15" s="1" t="s">
        <v>1</v>
      </c>
      <c r="L15" s="44" t="s">
        <v>17</v>
      </c>
      <c r="M15" s="45"/>
      <c r="N15" s="45"/>
      <c r="O15" s="11" t="s">
        <v>11</v>
      </c>
      <c r="P15" s="4"/>
    </row>
    <row r="16" spans="1:16" ht="10.95" customHeight="1" x14ac:dyDescent="0.3">
      <c r="A16" s="5" t="s">
        <v>8</v>
      </c>
      <c r="B16" s="38" t="s">
        <v>229</v>
      </c>
      <c r="C16" s="39"/>
      <c r="D16" s="39"/>
      <c r="E16" s="12">
        <f>42</f>
        <v>42</v>
      </c>
      <c r="F16" s="5" t="s">
        <v>9</v>
      </c>
      <c r="G16" s="38" t="s">
        <v>383</v>
      </c>
      <c r="H16" s="39"/>
      <c r="I16" s="39"/>
      <c r="J16" s="12">
        <v>242</v>
      </c>
      <c r="K16" s="5" t="s">
        <v>10</v>
      </c>
      <c r="L16" s="38" t="s">
        <v>147</v>
      </c>
      <c r="M16" s="39"/>
      <c r="N16" s="39"/>
      <c r="O16" s="12">
        <v>110</v>
      </c>
      <c r="P16" s="7"/>
    </row>
    <row r="17" spans="1:18" ht="10.95" customHeight="1" x14ac:dyDescent="0.3">
      <c r="A17" s="5" t="s">
        <v>8</v>
      </c>
      <c r="B17" s="38" t="s">
        <v>382</v>
      </c>
      <c r="C17" s="39"/>
      <c r="D17" s="39"/>
      <c r="E17" s="12">
        <f>160+212</f>
        <v>372</v>
      </c>
      <c r="F17" s="5" t="s">
        <v>9</v>
      </c>
      <c r="G17" s="38" t="s">
        <v>384</v>
      </c>
      <c r="H17" s="39"/>
      <c r="I17" s="39"/>
      <c r="J17" s="12">
        <f>135+40+140</f>
        <v>315</v>
      </c>
      <c r="K17" s="5" t="s">
        <v>10</v>
      </c>
      <c r="L17" s="38" t="s">
        <v>386</v>
      </c>
      <c r="M17" s="39"/>
      <c r="N17" s="39"/>
      <c r="O17" s="12">
        <v>27</v>
      </c>
      <c r="P17" s="7"/>
    </row>
    <row r="18" spans="1:18" ht="10.95" customHeight="1" x14ac:dyDescent="0.3">
      <c r="A18" s="5" t="s">
        <v>8</v>
      </c>
      <c r="B18" s="38" t="s">
        <v>346</v>
      </c>
      <c r="C18" s="39"/>
      <c r="D18" s="39"/>
      <c r="E18" s="12">
        <f>135+102</f>
        <v>237</v>
      </c>
      <c r="F18" s="5" t="s">
        <v>9</v>
      </c>
      <c r="G18" s="38" t="s">
        <v>385</v>
      </c>
      <c r="H18" s="39"/>
      <c r="I18" s="39"/>
      <c r="J18" s="12">
        <v>120</v>
      </c>
      <c r="K18" s="5" t="s">
        <v>10</v>
      </c>
      <c r="L18" s="38" t="s">
        <v>385</v>
      </c>
      <c r="M18" s="39"/>
      <c r="N18" s="39"/>
      <c r="O18" s="28">
        <v>120</v>
      </c>
      <c r="P18" s="7"/>
    </row>
    <row r="19" spans="1:18" ht="10.95" customHeight="1" x14ac:dyDescent="0.3">
      <c r="A19" s="10" t="s">
        <v>12</v>
      </c>
      <c r="B19" s="8"/>
      <c r="C19" s="9"/>
      <c r="D19" s="9"/>
      <c r="E19" s="12">
        <f>E16+E17+E18</f>
        <v>651</v>
      </c>
      <c r="F19" s="5" t="s">
        <v>9</v>
      </c>
      <c r="G19" s="8"/>
      <c r="H19" s="9"/>
      <c r="I19" s="9"/>
      <c r="J19" s="12">
        <f>J16+J17+J18</f>
        <v>677</v>
      </c>
      <c r="K19" s="5" t="s">
        <v>10</v>
      </c>
      <c r="L19" s="8"/>
      <c r="M19" s="9"/>
      <c r="N19" s="9"/>
      <c r="O19" s="12">
        <f>O16+O17+O18</f>
        <v>257</v>
      </c>
      <c r="P19" s="23">
        <f>E19+J19+O19</f>
        <v>1585</v>
      </c>
    </row>
    <row r="20" spans="1:18" ht="10.95" customHeight="1" x14ac:dyDescent="0.3">
      <c r="A20" s="15" t="s">
        <v>0</v>
      </c>
      <c r="B20" s="53" t="s">
        <v>365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8" ht="10.95" customHeight="1" x14ac:dyDescent="0.3">
      <c r="A21" s="1" t="s">
        <v>1</v>
      </c>
      <c r="B21" s="44" t="s">
        <v>13</v>
      </c>
      <c r="C21" s="45"/>
      <c r="D21" s="45"/>
      <c r="E21" s="11" t="s">
        <v>11</v>
      </c>
      <c r="F21" s="1" t="s">
        <v>1</v>
      </c>
      <c r="G21" s="44" t="s">
        <v>16</v>
      </c>
      <c r="H21" s="45"/>
      <c r="I21" s="45"/>
      <c r="J21" s="11" t="s">
        <v>11</v>
      </c>
      <c r="K21" s="1" t="s">
        <v>1</v>
      </c>
      <c r="L21" s="44" t="s">
        <v>17</v>
      </c>
      <c r="M21" s="45"/>
      <c r="N21" s="45"/>
      <c r="O21" s="11" t="s">
        <v>11</v>
      </c>
      <c r="P21" s="4"/>
    </row>
    <row r="22" spans="1:18" ht="10.95" customHeight="1" x14ac:dyDescent="0.3">
      <c r="A22" s="5" t="s">
        <v>8</v>
      </c>
      <c r="B22" s="38" t="s">
        <v>383</v>
      </c>
      <c r="C22" s="39"/>
      <c r="D22" s="39"/>
      <c r="E22" s="12">
        <v>242</v>
      </c>
      <c r="F22" s="5" t="s">
        <v>9</v>
      </c>
      <c r="G22" s="38" t="s">
        <v>147</v>
      </c>
      <c r="H22" s="39"/>
      <c r="I22" s="39"/>
      <c r="J22" s="12">
        <v>110</v>
      </c>
      <c r="K22" s="5" t="s">
        <v>10</v>
      </c>
      <c r="L22" s="38" t="s">
        <v>389</v>
      </c>
      <c r="M22" s="39"/>
      <c r="N22" s="39"/>
      <c r="O22" s="12">
        <v>300</v>
      </c>
      <c r="P22" s="7"/>
    </row>
    <row r="23" spans="1:18" ht="10.95" customHeight="1" x14ac:dyDescent="0.3">
      <c r="A23" s="5" t="s">
        <v>8</v>
      </c>
      <c r="B23" s="38" t="s">
        <v>384</v>
      </c>
      <c r="C23" s="39"/>
      <c r="D23" s="39"/>
      <c r="E23" s="12">
        <f>135+40+140</f>
        <v>315</v>
      </c>
      <c r="F23" s="5" t="s">
        <v>9</v>
      </c>
      <c r="G23" s="38" t="s">
        <v>381</v>
      </c>
      <c r="H23" s="39"/>
      <c r="I23" s="39"/>
      <c r="J23" s="12">
        <f>157*2</f>
        <v>314</v>
      </c>
      <c r="K23" s="5" t="s">
        <v>10</v>
      </c>
      <c r="L23" s="38" t="s">
        <v>346</v>
      </c>
      <c r="M23" s="39"/>
      <c r="N23" s="39"/>
      <c r="O23" s="12">
        <f>135+102</f>
        <v>237</v>
      </c>
      <c r="P23" s="7"/>
    </row>
    <row r="24" spans="1:18" ht="10.95" customHeight="1" x14ac:dyDescent="0.3">
      <c r="A24" s="5" t="s">
        <v>8</v>
      </c>
      <c r="B24" s="38" t="s">
        <v>229</v>
      </c>
      <c r="C24" s="39"/>
      <c r="D24" s="39"/>
      <c r="E24" s="12">
        <f>42</f>
        <v>42</v>
      </c>
      <c r="F24" s="5" t="s">
        <v>9</v>
      </c>
      <c r="G24" s="38"/>
      <c r="H24" s="39"/>
      <c r="I24" s="39"/>
      <c r="J24" s="12"/>
      <c r="K24" s="5" t="s">
        <v>10</v>
      </c>
      <c r="L24" s="38" t="s">
        <v>188</v>
      </c>
      <c r="M24" s="39"/>
      <c r="N24" s="39"/>
      <c r="O24" s="28">
        <v>220</v>
      </c>
      <c r="P24" s="29"/>
      <c r="Q24" s="30"/>
      <c r="R24" s="30"/>
    </row>
    <row r="25" spans="1:18" ht="10.95" customHeight="1" x14ac:dyDescent="0.3">
      <c r="A25" s="10" t="s">
        <v>12</v>
      </c>
      <c r="B25" s="8"/>
      <c r="C25" s="9"/>
      <c r="D25" s="9"/>
      <c r="E25" s="12">
        <f>E22+E23+E24</f>
        <v>599</v>
      </c>
      <c r="F25" s="5" t="s">
        <v>9</v>
      </c>
      <c r="G25" s="8"/>
      <c r="H25" s="9"/>
      <c r="I25" s="9"/>
      <c r="J25" s="12">
        <f>J22+J23+J24</f>
        <v>424</v>
      </c>
      <c r="K25" s="5" t="s">
        <v>10</v>
      </c>
      <c r="L25" s="8"/>
      <c r="M25" s="9"/>
      <c r="N25" s="9"/>
      <c r="O25" s="12">
        <f>O22+O23+O24</f>
        <v>757</v>
      </c>
      <c r="P25" s="22">
        <f>E25+J25+O25</f>
        <v>1780</v>
      </c>
    </row>
    <row r="26" spans="1:18" ht="10.95" customHeight="1" x14ac:dyDescent="0.3">
      <c r="A26" s="16" t="s">
        <v>0</v>
      </c>
      <c r="B26" s="55" t="s">
        <v>366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8" ht="10.95" customHeight="1" x14ac:dyDescent="0.3">
      <c r="A27" s="1" t="s">
        <v>1</v>
      </c>
      <c r="B27" s="44" t="s">
        <v>13</v>
      </c>
      <c r="C27" s="45"/>
      <c r="D27" s="45"/>
      <c r="E27" s="11" t="s">
        <v>11</v>
      </c>
      <c r="F27" s="1" t="s">
        <v>1</v>
      </c>
      <c r="G27" s="44" t="s">
        <v>16</v>
      </c>
      <c r="H27" s="45"/>
      <c r="I27" s="45"/>
      <c r="J27" s="11" t="s">
        <v>11</v>
      </c>
      <c r="K27" s="1" t="s">
        <v>1</v>
      </c>
      <c r="L27" s="44" t="s">
        <v>17</v>
      </c>
      <c r="M27" s="45"/>
      <c r="N27" s="45"/>
      <c r="O27" s="11" t="s">
        <v>11</v>
      </c>
      <c r="P27" s="4"/>
    </row>
    <row r="28" spans="1:18" ht="10.95" customHeight="1" x14ac:dyDescent="0.3">
      <c r="A28" s="5" t="s">
        <v>8</v>
      </c>
      <c r="B28" s="38" t="s">
        <v>388</v>
      </c>
      <c r="C28" s="39"/>
      <c r="D28" s="39"/>
      <c r="E28" s="12">
        <f>42+82</f>
        <v>124</v>
      </c>
      <c r="F28" s="5" t="s">
        <v>9</v>
      </c>
      <c r="G28" s="38" t="s">
        <v>147</v>
      </c>
      <c r="H28" s="39"/>
      <c r="I28" s="39"/>
      <c r="J28" s="12">
        <v>110</v>
      </c>
      <c r="K28" s="5" t="s">
        <v>10</v>
      </c>
      <c r="L28" s="38" t="s">
        <v>389</v>
      </c>
      <c r="M28" s="39"/>
      <c r="N28" s="39"/>
      <c r="O28" s="12">
        <v>300</v>
      </c>
      <c r="P28" s="7"/>
    </row>
    <row r="29" spans="1:18" ht="10.95" customHeight="1" x14ac:dyDescent="0.3">
      <c r="A29" s="5" t="s">
        <v>8</v>
      </c>
      <c r="B29" s="38" t="s">
        <v>387</v>
      </c>
      <c r="C29" s="39"/>
      <c r="D29" s="39"/>
      <c r="E29" s="12">
        <v>300</v>
      </c>
      <c r="F29" s="5" t="s">
        <v>9</v>
      </c>
      <c r="G29" s="50"/>
      <c r="H29" s="39"/>
      <c r="I29" s="39"/>
      <c r="J29" s="12"/>
      <c r="K29" s="5" t="s">
        <v>10</v>
      </c>
      <c r="L29" s="38" t="s">
        <v>346</v>
      </c>
      <c r="M29" s="39"/>
      <c r="N29" s="39"/>
      <c r="O29" s="12">
        <f>135+102</f>
        <v>237</v>
      </c>
      <c r="P29" s="7"/>
    </row>
    <row r="30" spans="1:18" ht="10.95" customHeight="1" x14ac:dyDescent="0.3">
      <c r="A30" s="5" t="s">
        <v>8</v>
      </c>
      <c r="B30" s="38" t="s">
        <v>313</v>
      </c>
      <c r="C30" s="39"/>
      <c r="D30" s="39"/>
      <c r="E30" s="12">
        <f>135+104</f>
        <v>239</v>
      </c>
      <c r="F30" s="5" t="s">
        <v>9</v>
      </c>
      <c r="G30" s="38"/>
      <c r="H30" s="39"/>
      <c r="I30" s="39"/>
      <c r="J30" s="12"/>
      <c r="K30" s="5" t="s">
        <v>10</v>
      </c>
      <c r="L30" s="38" t="s">
        <v>188</v>
      </c>
      <c r="M30" s="39"/>
      <c r="N30" s="39"/>
      <c r="O30" s="28">
        <v>220</v>
      </c>
      <c r="P30" s="7"/>
    </row>
    <row r="31" spans="1:18" ht="10.95" customHeight="1" x14ac:dyDescent="0.3">
      <c r="A31" s="10" t="s">
        <v>12</v>
      </c>
      <c r="B31" s="8"/>
      <c r="C31" s="9"/>
      <c r="D31" s="9"/>
      <c r="E31" s="12">
        <f>E28+E29+E30</f>
        <v>663</v>
      </c>
      <c r="F31" s="5" t="s">
        <v>9</v>
      </c>
      <c r="G31" s="8"/>
      <c r="H31" s="9"/>
      <c r="I31" s="9"/>
      <c r="J31" s="12">
        <f>J28+J29+J30</f>
        <v>110</v>
      </c>
      <c r="K31" s="5" t="s">
        <v>10</v>
      </c>
      <c r="L31" s="8"/>
      <c r="M31" s="9"/>
      <c r="N31" s="9"/>
      <c r="O31" s="12">
        <f>O28+O29+O30</f>
        <v>757</v>
      </c>
      <c r="P31" s="21">
        <f>E31+J31+O31</f>
        <v>1530</v>
      </c>
    </row>
    <row r="32" spans="1:18" ht="10.95" customHeight="1" x14ac:dyDescent="0.3">
      <c r="A32" s="17" t="s">
        <v>0</v>
      </c>
      <c r="B32" s="57" t="s">
        <v>367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</row>
    <row r="33" spans="1:16" ht="10.95" customHeight="1" x14ac:dyDescent="0.3">
      <c r="A33" s="1" t="s">
        <v>1</v>
      </c>
      <c r="B33" s="44" t="s">
        <v>13</v>
      </c>
      <c r="C33" s="45"/>
      <c r="D33" s="45"/>
      <c r="E33" s="11" t="s">
        <v>11</v>
      </c>
      <c r="F33" s="1" t="s">
        <v>1</v>
      </c>
      <c r="G33" s="44" t="s">
        <v>16</v>
      </c>
      <c r="H33" s="45"/>
      <c r="I33" s="45"/>
      <c r="J33" s="11" t="s">
        <v>11</v>
      </c>
      <c r="K33" s="1" t="s">
        <v>1</v>
      </c>
      <c r="L33" s="44" t="s">
        <v>17</v>
      </c>
      <c r="M33" s="45"/>
      <c r="N33" s="45"/>
      <c r="O33" s="11" t="s">
        <v>11</v>
      </c>
      <c r="P33" s="4"/>
    </row>
    <row r="34" spans="1:16" ht="10.95" customHeight="1" x14ac:dyDescent="0.3">
      <c r="A34" s="5" t="s">
        <v>8</v>
      </c>
      <c r="B34" s="38" t="s">
        <v>229</v>
      </c>
      <c r="C34" s="39"/>
      <c r="D34" s="39"/>
      <c r="E34" s="12">
        <f>42</f>
        <v>42</v>
      </c>
      <c r="F34" s="5" t="s">
        <v>9</v>
      </c>
      <c r="G34" s="38" t="s">
        <v>380</v>
      </c>
      <c r="H34" s="39"/>
      <c r="I34" s="39"/>
      <c r="J34" s="12">
        <f>135+51*3</f>
        <v>288</v>
      </c>
      <c r="K34" s="5" t="s">
        <v>10</v>
      </c>
      <c r="L34" s="38" t="s">
        <v>344</v>
      </c>
      <c r="M34" s="39"/>
      <c r="N34" s="39"/>
      <c r="O34" s="12">
        <v>235</v>
      </c>
      <c r="P34" s="7"/>
    </row>
    <row r="35" spans="1:16" ht="10.95" customHeight="1" x14ac:dyDescent="0.3">
      <c r="A35" s="5" t="s">
        <v>8</v>
      </c>
      <c r="B35" s="38" t="s">
        <v>341</v>
      </c>
      <c r="C35" s="39"/>
      <c r="D35" s="39"/>
      <c r="E35" s="12">
        <v>160</v>
      </c>
      <c r="F35" s="5" t="s">
        <v>9</v>
      </c>
      <c r="G35" s="38" t="s">
        <v>390</v>
      </c>
      <c r="H35" s="39"/>
      <c r="I35" s="39"/>
      <c r="J35" s="12">
        <f>123*3</f>
        <v>369</v>
      </c>
      <c r="K35" s="5" t="s">
        <v>10</v>
      </c>
      <c r="L35" s="38" t="s">
        <v>393</v>
      </c>
      <c r="M35" s="39"/>
      <c r="N35" s="39"/>
      <c r="O35" s="12">
        <v>209</v>
      </c>
      <c r="P35" s="7"/>
    </row>
    <row r="36" spans="1:16" ht="10.95" customHeight="1" x14ac:dyDescent="0.3">
      <c r="A36" s="5" t="s">
        <v>8</v>
      </c>
      <c r="B36" s="38" t="s">
        <v>392</v>
      </c>
      <c r="C36" s="38"/>
      <c r="D36" s="38"/>
      <c r="E36" s="28">
        <v>292</v>
      </c>
      <c r="F36" s="5" t="s">
        <v>9</v>
      </c>
      <c r="G36" s="38" t="s">
        <v>281</v>
      </c>
      <c r="H36" s="39"/>
      <c r="I36" s="39"/>
      <c r="J36" s="12">
        <v>184</v>
      </c>
      <c r="K36" s="5" t="s">
        <v>10</v>
      </c>
      <c r="L36" s="38"/>
      <c r="M36" s="39"/>
      <c r="N36" s="39"/>
      <c r="O36" s="12"/>
      <c r="P36" s="7"/>
    </row>
    <row r="37" spans="1:16" ht="10.95" customHeight="1" x14ac:dyDescent="0.3">
      <c r="A37" s="10" t="s">
        <v>12</v>
      </c>
      <c r="B37" s="8"/>
      <c r="C37" s="9"/>
      <c r="D37" s="9"/>
      <c r="E37" s="12">
        <f>E34+E35+E36</f>
        <v>494</v>
      </c>
      <c r="F37" s="5" t="s">
        <v>9</v>
      </c>
      <c r="G37" s="8"/>
      <c r="H37" s="9"/>
      <c r="I37" s="9"/>
      <c r="J37" s="12">
        <f>J34+J35+J36</f>
        <v>841</v>
      </c>
      <c r="K37" s="5" t="s">
        <v>10</v>
      </c>
      <c r="L37" s="8"/>
      <c r="M37" s="9"/>
      <c r="N37" s="9"/>
      <c r="O37" s="12">
        <f>O34+O35+O36</f>
        <v>444</v>
      </c>
      <c r="P37" s="20">
        <f>E37+J37+O37</f>
        <v>1779</v>
      </c>
    </row>
    <row r="38" spans="1:16" ht="10.95" customHeight="1" x14ac:dyDescent="0.3">
      <c r="A38" s="18" t="s">
        <v>0</v>
      </c>
      <c r="B38" s="59" t="s">
        <v>368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</row>
    <row r="39" spans="1:16" ht="10.95" customHeight="1" x14ac:dyDescent="0.3">
      <c r="A39" s="1" t="s">
        <v>1</v>
      </c>
      <c r="B39" s="44" t="s">
        <v>13</v>
      </c>
      <c r="C39" s="45"/>
      <c r="D39" s="45"/>
      <c r="E39" s="11" t="s">
        <v>11</v>
      </c>
      <c r="F39" s="1" t="s">
        <v>1</v>
      </c>
      <c r="G39" s="44" t="s">
        <v>16</v>
      </c>
      <c r="H39" s="45"/>
      <c r="I39" s="45"/>
      <c r="J39" s="11" t="s">
        <v>11</v>
      </c>
      <c r="K39" s="1" t="s">
        <v>1</v>
      </c>
      <c r="L39" s="44" t="s">
        <v>17</v>
      </c>
      <c r="M39" s="45"/>
      <c r="N39" s="45"/>
      <c r="O39" s="11" t="s">
        <v>11</v>
      </c>
      <c r="P39" s="4"/>
    </row>
    <row r="40" spans="1:16" ht="10.95" customHeight="1" x14ac:dyDescent="0.3">
      <c r="A40" s="5" t="s">
        <v>8</v>
      </c>
      <c r="B40" s="38" t="s">
        <v>394</v>
      </c>
      <c r="C40" s="39"/>
      <c r="D40" s="39"/>
      <c r="E40" s="12">
        <f>190*4</f>
        <v>760</v>
      </c>
      <c r="F40" s="5" t="s">
        <v>9</v>
      </c>
      <c r="G40" s="38" t="s">
        <v>391</v>
      </c>
      <c r="H40" s="39"/>
      <c r="I40" s="39"/>
      <c r="J40" s="12">
        <v>77</v>
      </c>
      <c r="K40" s="5" t="s">
        <v>10</v>
      </c>
      <c r="L40" s="38" t="s">
        <v>325</v>
      </c>
      <c r="M40" s="39"/>
      <c r="N40" s="39"/>
      <c r="O40" s="12">
        <f>190*3</f>
        <v>570</v>
      </c>
      <c r="P40" s="7"/>
    </row>
    <row r="41" spans="1:16" ht="10.95" customHeight="1" x14ac:dyDescent="0.3">
      <c r="A41" s="5" t="s">
        <v>8</v>
      </c>
      <c r="B41" s="38" t="s">
        <v>316</v>
      </c>
      <c r="C41" s="39"/>
      <c r="D41" s="39"/>
      <c r="E41" s="12">
        <v>264</v>
      </c>
      <c r="F41" s="5" t="s">
        <v>9</v>
      </c>
      <c r="G41" s="38"/>
      <c r="H41" s="39"/>
      <c r="I41" s="39"/>
      <c r="J41" s="12"/>
      <c r="K41" s="5" t="s">
        <v>10</v>
      </c>
      <c r="L41" s="38" t="s">
        <v>316</v>
      </c>
      <c r="M41" s="39"/>
      <c r="N41" s="39"/>
      <c r="O41" s="12">
        <v>264</v>
      </c>
      <c r="P41" s="7"/>
    </row>
    <row r="42" spans="1:16" ht="10.95" customHeight="1" x14ac:dyDescent="0.3">
      <c r="A42" s="5" t="s">
        <v>8</v>
      </c>
      <c r="B42" s="38"/>
      <c r="C42" s="39"/>
      <c r="D42" s="39"/>
      <c r="E42" s="12"/>
      <c r="F42" s="5" t="s">
        <v>9</v>
      </c>
      <c r="G42" s="38"/>
      <c r="H42" s="39"/>
      <c r="I42" s="39"/>
      <c r="J42" s="12"/>
      <c r="K42" s="5" t="s">
        <v>10</v>
      </c>
      <c r="L42" s="38"/>
      <c r="M42" s="39"/>
      <c r="N42" s="39"/>
      <c r="O42" s="12"/>
      <c r="P42" s="7"/>
    </row>
    <row r="43" spans="1:16" ht="10.95" customHeight="1" x14ac:dyDescent="0.3">
      <c r="A43" s="10" t="s">
        <v>12</v>
      </c>
      <c r="B43" s="8"/>
      <c r="C43" s="9"/>
      <c r="D43" s="9"/>
      <c r="E43" s="12">
        <f>E40+E41+E42</f>
        <v>1024</v>
      </c>
      <c r="F43" s="5" t="s">
        <v>9</v>
      </c>
      <c r="G43" s="8"/>
      <c r="H43" s="9"/>
      <c r="I43" s="9"/>
      <c r="J43" s="12">
        <f>J40+J41+J42</f>
        <v>77</v>
      </c>
      <c r="K43" s="5" t="s">
        <v>10</v>
      </c>
      <c r="L43" s="8"/>
      <c r="M43" s="9"/>
      <c r="N43" s="9"/>
      <c r="O43" s="12">
        <f>O40+O41+O42</f>
        <v>834</v>
      </c>
      <c r="P43" s="19">
        <f>E43+J43+O43</f>
        <v>1935</v>
      </c>
    </row>
    <row r="44" spans="1:16" x14ac:dyDescent="0.3">
      <c r="A44" s="5"/>
      <c r="B44" s="2"/>
      <c r="C44" s="2"/>
      <c r="D44" s="2"/>
      <c r="E44" s="2"/>
      <c r="F44" s="2"/>
      <c r="G44" s="37"/>
      <c r="H44" s="37"/>
      <c r="I44" s="37"/>
      <c r="J44" s="37"/>
      <c r="K44" s="37"/>
      <c r="L44" s="37"/>
      <c r="M44" s="37"/>
      <c r="N44" s="37"/>
      <c r="O44" s="37"/>
      <c r="P44" s="37"/>
    </row>
    <row r="45" spans="1:16" ht="12.6" customHeight="1" x14ac:dyDescent="0.3">
      <c r="A45" s="5"/>
      <c r="B45" s="2"/>
      <c r="C45" s="2"/>
      <c r="D45" s="2"/>
      <c r="E45" s="2"/>
      <c r="F45" s="2"/>
      <c r="G45" s="37"/>
      <c r="H45" s="37"/>
      <c r="I45" s="37"/>
      <c r="J45" s="37"/>
      <c r="K45" s="37"/>
      <c r="L45" s="37"/>
      <c r="M45" s="37"/>
      <c r="N45" s="37"/>
      <c r="O45" s="37"/>
      <c r="P45" s="37"/>
    </row>
  </sheetData>
  <mergeCells count="92">
    <mergeCell ref="B41:D41"/>
    <mergeCell ref="G41:I41"/>
    <mergeCell ref="L41:N41"/>
    <mergeCell ref="B42:D42"/>
    <mergeCell ref="G42:I42"/>
    <mergeCell ref="L42:N42"/>
    <mergeCell ref="B38:P38"/>
    <mergeCell ref="B39:D39"/>
    <mergeCell ref="G39:I39"/>
    <mergeCell ref="L39:N39"/>
    <mergeCell ref="B40:D40"/>
    <mergeCell ref="G40:I40"/>
    <mergeCell ref="L40:N40"/>
    <mergeCell ref="B35:D35"/>
    <mergeCell ref="G35:I35"/>
    <mergeCell ref="L35:N35"/>
    <mergeCell ref="B36:D36"/>
    <mergeCell ref="G36:I36"/>
    <mergeCell ref="L36:N36"/>
    <mergeCell ref="B32:P32"/>
    <mergeCell ref="B33:D33"/>
    <mergeCell ref="G33:I33"/>
    <mergeCell ref="L33:N33"/>
    <mergeCell ref="B34:D34"/>
    <mergeCell ref="G34:I34"/>
    <mergeCell ref="L34:N34"/>
    <mergeCell ref="B29:D29"/>
    <mergeCell ref="G29:I29"/>
    <mergeCell ref="L29:N29"/>
    <mergeCell ref="B30:D30"/>
    <mergeCell ref="G30:I30"/>
    <mergeCell ref="L30:N30"/>
    <mergeCell ref="B26:P26"/>
    <mergeCell ref="B27:D27"/>
    <mergeCell ref="G27:I27"/>
    <mergeCell ref="L27:N27"/>
    <mergeCell ref="B28:D28"/>
    <mergeCell ref="G28:I28"/>
    <mergeCell ref="L28:N28"/>
    <mergeCell ref="B23:D23"/>
    <mergeCell ref="G23:I23"/>
    <mergeCell ref="L23:N23"/>
    <mergeCell ref="B24:D24"/>
    <mergeCell ref="G24:I24"/>
    <mergeCell ref="L24:N24"/>
    <mergeCell ref="B20:P20"/>
    <mergeCell ref="B21:D21"/>
    <mergeCell ref="G21:I21"/>
    <mergeCell ref="L21:N21"/>
    <mergeCell ref="B22:D22"/>
    <mergeCell ref="G22:I22"/>
    <mergeCell ref="L22:N22"/>
    <mergeCell ref="B18:D18"/>
    <mergeCell ref="G17:I17"/>
    <mergeCell ref="L17:N17"/>
    <mergeCell ref="G18:I18"/>
    <mergeCell ref="L18:N18"/>
    <mergeCell ref="B14:P14"/>
    <mergeCell ref="B15:D15"/>
    <mergeCell ref="G15:I15"/>
    <mergeCell ref="L15:N15"/>
    <mergeCell ref="B17:D17"/>
    <mergeCell ref="G16:I16"/>
    <mergeCell ref="L16:N16"/>
    <mergeCell ref="B16:D16"/>
    <mergeCell ref="B11:D11"/>
    <mergeCell ref="G11:I11"/>
    <mergeCell ref="L11:N11"/>
    <mergeCell ref="B12:D12"/>
    <mergeCell ref="G12:I12"/>
    <mergeCell ref="L12:N12"/>
    <mergeCell ref="B9:D9"/>
    <mergeCell ref="G9:I9"/>
    <mergeCell ref="L9:N9"/>
    <mergeCell ref="B10:D10"/>
    <mergeCell ref="G10:I10"/>
    <mergeCell ref="L10:N10"/>
    <mergeCell ref="B4:D4"/>
    <mergeCell ref="G4:I4"/>
    <mergeCell ref="L4:N4"/>
    <mergeCell ref="A1:P1"/>
    <mergeCell ref="B2:P2"/>
    <mergeCell ref="B3:D3"/>
    <mergeCell ref="G3:I3"/>
    <mergeCell ref="L3:N3"/>
    <mergeCell ref="B8:P8"/>
    <mergeCell ref="B5:D5"/>
    <mergeCell ref="G5:I5"/>
    <mergeCell ref="L5:N5"/>
    <mergeCell ref="B6:D6"/>
    <mergeCell ref="G6:I6"/>
    <mergeCell ref="L6:N6"/>
  </mergeCells>
  <pageMargins left="0.70866141732283472" right="0.70866141732283472" top="0.74803149606299213" bottom="0.74803149606299213" header="0.31496062992125984" footer="0.31496062992125984"/>
  <pageSetup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45"/>
  <sheetViews>
    <sheetView zoomScale="110" zoomScaleNormal="110" workbookViewId="0">
      <selection activeCell="G16" sqref="G16:J16"/>
    </sheetView>
  </sheetViews>
  <sheetFormatPr baseColWidth="10" defaultRowHeight="14.4" x14ac:dyDescent="0.3"/>
  <cols>
    <col min="1" max="1" width="10.6640625" customWidth="1"/>
    <col min="2" max="4" width="7.6640625" customWidth="1"/>
    <col min="5" max="5" width="5.6640625" customWidth="1"/>
    <col min="6" max="6" width="8.6640625" customWidth="1"/>
    <col min="7" max="9" width="7.6640625" customWidth="1"/>
    <col min="10" max="10" width="5.6640625" customWidth="1"/>
    <col min="11" max="11" width="6.6640625" customWidth="1"/>
    <col min="12" max="14" width="7.6640625" customWidth="1"/>
    <col min="15" max="15" width="5.6640625" customWidth="1"/>
    <col min="16" max="16" width="6.6640625" customWidth="1"/>
  </cols>
  <sheetData>
    <row r="1" spans="1:16" ht="18" x14ac:dyDescent="0.35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41"/>
      <c r="N1" s="41"/>
      <c r="O1" s="41"/>
      <c r="P1" s="41"/>
    </row>
    <row r="2" spans="1:16" ht="10.95" customHeight="1" x14ac:dyDescent="0.3">
      <c r="A2" s="6" t="s">
        <v>0</v>
      </c>
      <c r="B2" s="42" t="s">
        <v>369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0.95" customHeight="1" x14ac:dyDescent="0.3">
      <c r="A3" s="1" t="s">
        <v>1</v>
      </c>
      <c r="B3" s="44" t="s">
        <v>13</v>
      </c>
      <c r="C3" s="45"/>
      <c r="D3" s="45"/>
      <c r="E3" s="11" t="s">
        <v>11</v>
      </c>
      <c r="F3" s="1" t="s">
        <v>1</v>
      </c>
      <c r="G3" s="44" t="s">
        <v>16</v>
      </c>
      <c r="H3" s="45"/>
      <c r="I3" s="45"/>
      <c r="J3" s="11" t="s">
        <v>11</v>
      </c>
      <c r="K3" s="1" t="s">
        <v>1</v>
      </c>
      <c r="L3" s="44" t="s">
        <v>17</v>
      </c>
      <c r="M3" s="45"/>
      <c r="N3" s="45"/>
      <c r="O3" s="11" t="s">
        <v>11</v>
      </c>
      <c r="P3" s="4"/>
    </row>
    <row r="4" spans="1:16" ht="10.95" customHeight="1" x14ac:dyDescent="0.3">
      <c r="A4" s="5" t="s">
        <v>8</v>
      </c>
      <c r="B4" s="38" t="s">
        <v>388</v>
      </c>
      <c r="C4" s="39"/>
      <c r="D4" s="39"/>
      <c r="E4" s="12">
        <f>42+82</f>
        <v>124</v>
      </c>
      <c r="F4" s="5" t="s">
        <v>9</v>
      </c>
      <c r="G4" s="38" t="s">
        <v>395</v>
      </c>
      <c r="H4" s="39"/>
      <c r="I4" s="39"/>
      <c r="J4" s="28">
        <v>52</v>
      </c>
      <c r="K4" s="5" t="s">
        <v>10</v>
      </c>
      <c r="L4" s="38" t="s">
        <v>282</v>
      </c>
      <c r="M4" s="39"/>
      <c r="N4" s="39"/>
      <c r="O4" s="28">
        <v>300</v>
      </c>
      <c r="P4" s="7"/>
    </row>
    <row r="5" spans="1:16" ht="10.95" customHeight="1" x14ac:dyDescent="0.3">
      <c r="A5" s="5" t="s">
        <v>8</v>
      </c>
      <c r="B5" s="38" t="s">
        <v>387</v>
      </c>
      <c r="C5" s="39"/>
      <c r="D5" s="39"/>
      <c r="E5" s="12">
        <v>300</v>
      </c>
      <c r="F5" s="5" t="s">
        <v>9</v>
      </c>
      <c r="G5" s="38"/>
      <c r="H5" s="39"/>
      <c r="I5" s="39"/>
      <c r="J5" s="12"/>
      <c r="K5" s="5" t="s">
        <v>10</v>
      </c>
      <c r="L5" s="38" t="s">
        <v>346</v>
      </c>
      <c r="M5" s="39"/>
      <c r="N5" s="39"/>
      <c r="O5" s="12">
        <f>135+102</f>
        <v>237</v>
      </c>
      <c r="P5" s="7"/>
    </row>
    <row r="6" spans="1:16" ht="10.95" customHeight="1" x14ac:dyDescent="0.3">
      <c r="A6" s="5" t="s">
        <v>8</v>
      </c>
      <c r="B6" s="38" t="s">
        <v>46</v>
      </c>
      <c r="C6" s="39"/>
      <c r="D6" s="39"/>
      <c r="E6" s="12">
        <v>104</v>
      </c>
      <c r="F6" s="5" t="s">
        <v>9</v>
      </c>
      <c r="G6" s="38"/>
      <c r="H6" s="39"/>
      <c r="I6" s="39"/>
      <c r="J6" s="12"/>
      <c r="K6" s="5" t="s">
        <v>10</v>
      </c>
      <c r="L6" s="38" t="s">
        <v>188</v>
      </c>
      <c r="M6" s="39"/>
      <c r="N6" s="39"/>
      <c r="O6" s="28">
        <v>220</v>
      </c>
      <c r="P6" s="7"/>
    </row>
    <row r="7" spans="1:16" ht="10.95" customHeight="1" x14ac:dyDescent="0.3">
      <c r="A7" s="10" t="s">
        <v>12</v>
      </c>
      <c r="B7" s="8"/>
      <c r="C7" s="9"/>
      <c r="D7" s="9"/>
      <c r="E7" s="12">
        <f>E4+E5+E6</f>
        <v>528</v>
      </c>
      <c r="F7" s="5" t="s">
        <v>9</v>
      </c>
      <c r="G7" s="8"/>
      <c r="H7" s="9"/>
      <c r="I7" s="9"/>
      <c r="J7" s="12">
        <f>J4+J5+J6</f>
        <v>52</v>
      </c>
      <c r="K7" s="5" t="s">
        <v>10</v>
      </c>
      <c r="L7" s="8"/>
      <c r="M7" s="9"/>
      <c r="N7" s="9"/>
      <c r="O7" s="12">
        <f>O4+O5+O6</f>
        <v>757</v>
      </c>
      <c r="P7" s="25">
        <f>E7+J7+O7</f>
        <v>1337</v>
      </c>
    </row>
    <row r="8" spans="1:16" ht="10.95" customHeight="1" x14ac:dyDescent="0.3">
      <c r="A8" s="13" t="s">
        <v>0</v>
      </c>
      <c r="B8" s="46" t="s">
        <v>370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10.95" customHeight="1" x14ac:dyDescent="0.3">
      <c r="A9" s="1" t="s">
        <v>1</v>
      </c>
      <c r="B9" s="44" t="s">
        <v>13</v>
      </c>
      <c r="C9" s="45"/>
      <c r="D9" s="45"/>
      <c r="E9" s="11" t="s">
        <v>11</v>
      </c>
      <c r="F9" s="1" t="s">
        <v>1</v>
      </c>
      <c r="G9" s="44" t="s">
        <v>16</v>
      </c>
      <c r="H9" s="45"/>
      <c r="I9" s="45"/>
      <c r="J9" s="11" t="s">
        <v>11</v>
      </c>
      <c r="K9" s="1" t="s">
        <v>1</v>
      </c>
      <c r="L9" s="44" t="s">
        <v>17</v>
      </c>
      <c r="M9" s="45"/>
      <c r="N9" s="45"/>
      <c r="O9" s="11" t="s">
        <v>11</v>
      </c>
      <c r="P9" s="4"/>
    </row>
    <row r="10" spans="1:16" ht="10.95" customHeight="1" x14ac:dyDescent="0.3">
      <c r="A10" s="5" t="s">
        <v>8</v>
      </c>
      <c r="B10" s="38" t="s">
        <v>229</v>
      </c>
      <c r="C10" s="39"/>
      <c r="D10" s="39"/>
      <c r="E10" s="12">
        <f>42</f>
        <v>42</v>
      </c>
      <c r="F10" s="5" t="s">
        <v>9</v>
      </c>
      <c r="G10" s="38" t="s">
        <v>395</v>
      </c>
      <c r="H10" s="39"/>
      <c r="I10" s="39"/>
      <c r="J10" s="28">
        <v>52</v>
      </c>
      <c r="K10" s="5" t="s">
        <v>10</v>
      </c>
      <c r="L10" s="38" t="s">
        <v>282</v>
      </c>
      <c r="M10" s="39"/>
      <c r="N10" s="39"/>
      <c r="O10" s="28">
        <v>300</v>
      </c>
      <c r="P10" s="7"/>
    </row>
    <row r="11" spans="1:16" ht="10.95" customHeight="1" x14ac:dyDescent="0.3">
      <c r="A11" s="5" t="s">
        <v>8</v>
      </c>
      <c r="B11" s="38" t="s">
        <v>50</v>
      </c>
      <c r="C11" s="39"/>
      <c r="D11" s="39"/>
      <c r="E11" s="12">
        <f>276+125</f>
        <v>401</v>
      </c>
      <c r="F11" s="5" t="s">
        <v>9</v>
      </c>
      <c r="G11" s="38"/>
      <c r="H11" s="39"/>
      <c r="I11" s="39"/>
      <c r="J11" s="12"/>
      <c r="K11" s="5" t="s">
        <v>10</v>
      </c>
      <c r="L11" s="38" t="s">
        <v>346</v>
      </c>
      <c r="M11" s="39"/>
      <c r="N11" s="39"/>
      <c r="O11" s="12">
        <f>135+102</f>
        <v>237</v>
      </c>
      <c r="P11" s="7"/>
    </row>
    <row r="12" spans="1:16" ht="10.95" customHeight="1" x14ac:dyDescent="0.3">
      <c r="A12" s="5" t="s">
        <v>8</v>
      </c>
      <c r="B12" s="38" t="s">
        <v>342</v>
      </c>
      <c r="C12" s="39"/>
      <c r="D12" s="39"/>
      <c r="E12" s="12">
        <v>161</v>
      </c>
      <c r="F12" s="5" t="s">
        <v>9</v>
      </c>
      <c r="G12" s="38"/>
      <c r="H12" s="39"/>
      <c r="I12" s="39"/>
      <c r="J12" s="12"/>
      <c r="K12" s="5" t="s">
        <v>10</v>
      </c>
      <c r="L12" s="38" t="s">
        <v>188</v>
      </c>
      <c r="M12" s="39"/>
      <c r="N12" s="39"/>
      <c r="O12" s="28">
        <v>220</v>
      </c>
      <c r="P12" s="7"/>
    </row>
    <row r="13" spans="1:16" ht="10.95" customHeight="1" x14ac:dyDescent="0.3">
      <c r="A13" s="10" t="s">
        <v>12</v>
      </c>
      <c r="B13" s="8"/>
      <c r="C13" s="9"/>
      <c r="D13" s="9"/>
      <c r="E13" s="12">
        <f>E10+E11+E12</f>
        <v>604</v>
      </c>
      <c r="F13" s="5" t="s">
        <v>9</v>
      </c>
      <c r="G13" s="8"/>
      <c r="H13" s="9"/>
      <c r="I13" s="9"/>
      <c r="J13" s="12">
        <f>J10+J11+J12</f>
        <v>52</v>
      </c>
      <c r="K13" s="5" t="s">
        <v>10</v>
      </c>
      <c r="L13" s="8"/>
      <c r="M13" s="9"/>
      <c r="N13" s="9"/>
      <c r="O13" s="12">
        <f>O10+O11+O12</f>
        <v>757</v>
      </c>
      <c r="P13" s="24">
        <f>E13+J13+O13</f>
        <v>1413</v>
      </c>
    </row>
    <row r="14" spans="1:16" ht="10.95" customHeight="1" x14ac:dyDescent="0.3">
      <c r="A14" s="14" t="s">
        <v>0</v>
      </c>
      <c r="B14" s="48" t="s">
        <v>371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1:16" ht="10.95" customHeight="1" x14ac:dyDescent="0.3">
      <c r="A15" s="1" t="s">
        <v>1</v>
      </c>
      <c r="B15" s="44" t="s">
        <v>13</v>
      </c>
      <c r="C15" s="45"/>
      <c r="D15" s="45"/>
      <c r="E15" s="11" t="s">
        <v>11</v>
      </c>
      <c r="F15" s="1" t="s">
        <v>1</v>
      </c>
      <c r="G15" s="44" t="s">
        <v>16</v>
      </c>
      <c r="H15" s="45"/>
      <c r="I15" s="45"/>
      <c r="J15" s="11" t="s">
        <v>11</v>
      </c>
      <c r="K15" s="1" t="s">
        <v>1</v>
      </c>
      <c r="L15" s="44" t="s">
        <v>17</v>
      </c>
      <c r="M15" s="45"/>
      <c r="N15" s="45"/>
      <c r="O15" s="11" t="s">
        <v>11</v>
      </c>
      <c r="P15" s="4"/>
    </row>
    <row r="16" spans="1:16" ht="10.95" customHeight="1" x14ac:dyDescent="0.3">
      <c r="A16" s="5" t="s">
        <v>8</v>
      </c>
      <c r="B16" s="38" t="s">
        <v>229</v>
      </c>
      <c r="C16" s="39"/>
      <c r="D16" s="39"/>
      <c r="E16" s="12">
        <f>42</f>
        <v>42</v>
      </c>
      <c r="F16" s="5" t="s">
        <v>9</v>
      </c>
      <c r="G16" s="50" t="s">
        <v>397</v>
      </c>
      <c r="H16" s="39"/>
      <c r="I16" s="39"/>
      <c r="J16" s="12">
        <f>120*3</f>
        <v>360</v>
      </c>
      <c r="K16" s="5" t="s">
        <v>10</v>
      </c>
      <c r="L16" s="38" t="s">
        <v>274</v>
      </c>
      <c r="M16" s="39"/>
      <c r="N16" s="39"/>
      <c r="O16" s="28">
        <v>202</v>
      </c>
      <c r="P16" s="7"/>
    </row>
    <row r="17" spans="1:18" ht="10.95" customHeight="1" x14ac:dyDescent="0.3">
      <c r="A17" s="5" t="s">
        <v>8</v>
      </c>
      <c r="B17" s="38" t="s">
        <v>396</v>
      </c>
      <c r="C17" s="39"/>
      <c r="D17" s="39"/>
      <c r="E17" s="12">
        <f>276+51*3</f>
        <v>429</v>
      </c>
      <c r="F17" s="5" t="s">
        <v>9</v>
      </c>
      <c r="G17" s="38"/>
      <c r="H17" s="39"/>
      <c r="I17" s="39"/>
      <c r="J17" s="12"/>
      <c r="K17" s="5" t="s">
        <v>10</v>
      </c>
      <c r="L17" s="38" t="s">
        <v>346</v>
      </c>
      <c r="M17" s="39"/>
      <c r="N17" s="39"/>
      <c r="O17" s="12">
        <f>135+102</f>
        <v>237</v>
      </c>
      <c r="P17" s="7"/>
    </row>
    <row r="18" spans="1:18" ht="10.95" customHeight="1" x14ac:dyDescent="0.3">
      <c r="A18" s="5" t="s">
        <v>8</v>
      </c>
      <c r="B18" s="38" t="s">
        <v>342</v>
      </c>
      <c r="C18" s="39"/>
      <c r="D18" s="39"/>
      <c r="E18" s="12">
        <v>161</v>
      </c>
      <c r="F18" s="5" t="s">
        <v>9</v>
      </c>
      <c r="G18" s="38"/>
      <c r="H18" s="39"/>
      <c r="I18" s="39"/>
      <c r="J18" s="12"/>
      <c r="K18" s="5" t="s">
        <v>10</v>
      </c>
      <c r="L18" s="38" t="s">
        <v>277</v>
      </c>
      <c r="M18" s="39"/>
      <c r="N18" s="39"/>
      <c r="O18" s="28">
        <f>220</f>
        <v>220</v>
      </c>
      <c r="P18" s="7"/>
    </row>
    <row r="19" spans="1:18" ht="10.95" customHeight="1" x14ac:dyDescent="0.3">
      <c r="A19" s="10" t="s">
        <v>12</v>
      </c>
      <c r="B19" s="8"/>
      <c r="C19" s="9"/>
      <c r="D19" s="9"/>
      <c r="E19" s="12">
        <f>E16+E17+E18</f>
        <v>632</v>
      </c>
      <c r="F19" s="5" t="s">
        <v>9</v>
      </c>
      <c r="G19" s="8"/>
      <c r="H19" s="9"/>
      <c r="I19" s="9"/>
      <c r="J19" s="12">
        <f>J16+J17+J18</f>
        <v>360</v>
      </c>
      <c r="K19" s="5" t="s">
        <v>10</v>
      </c>
      <c r="L19" s="8"/>
      <c r="M19" s="9"/>
      <c r="N19" s="9"/>
      <c r="O19" s="12">
        <f>O16+O17+O18</f>
        <v>659</v>
      </c>
      <c r="P19" s="23">
        <f>E19+J19+O19</f>
        <v>1651</v>
      </c>
    </row>
    <row r="20" spans="1:18" ht="10.95" customHeight="1" x14ac:dyDescent="0.3">
      <c r="A20" s="15" t="s">
        <v>0</v>
      </c>
      <c r="B20" s="53" t="s">
        <v>372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8" ht="10.95" customHeight="1" x14ac:dyDescent="0.3">
      <c r="A21" s="1" t="s">
        <v>1</v>
      </c>
      <c r="B21" s="44" t="s">
        <v>13</v>
      </c>
      <c r="C21" s="45"/>
      <c r="D21" s="45"/>
      <c r="E21" s="11" t="s">
        <v>11</v>
      </c>
      <c r="F21" s="1" t="s">
        <v>1</v>
      </c>
      <c r="G21" s="44" t="s">
        <v>16</v>
      </c>
      <c r="H21" s="45"/>
      <c r="I21" s="45"/>
      <c r="J21" s="11" t="s">
        <v>11</v>
      </c>
      <c r="K21" s="1" t="s">
        <v>1</v>
      </c>
      <c r="L21" s="44" t="s">
        <v>17</v>
      </c>
      <c r="M21" s="45"/>
      <c r="N21" s="45"/>
      <c r="O21" s="11" t="s">
        <v>11</v>
      </c>
      <c r="P21" s="4"/>
    </row>
    <row r="22" spans="1:18" ht="10.95" customHeight="1" x14ac:dyDescent="0.3">
      <c r="A22" s="5" t="s">
        <v>8</v>
      </c>
      <c r="B22" s="38" t="s">
        <v>229</v>
      </c>
      <c r="C22" s="39"/>
      <c r="D22" s="39"/>
      <c r="E22" s="12">
        <f>42</f>
        <v>42</v>
      </c>
      <c r="F22" s="5" t="s">
        <v>9</v>
      </c>
      <c r="G22" s="50" t="s">
        <v>398</v>
      </c>
      <c r="H22" s="39"/>
      <c r="I22" s="39"/>
      <c r="J22" s="12">
        <f>120*2</f>
        <v>240</v>
      </c>
      <c r="K22" s="5" t="s">
        <v>10</v>
      </c>
      <c r="L22" s="38" t="s">
        <v>274</v>
      </c>
      <c r="M22" s="39"/>
      <c r="N22" s="39"/>
      <c r="O22" s="28">
        <v>202</v>
      </c>
      <c r="P22" s="7"/>
    </row>
    <row r="23" spans="1:18" ht="10.95" customHeight="1" x14ac:dyDescent="0.3">
      <c r="A23" s="5" t="s">
        <v>8</v>
      </c>
      <c r="B23" s="38" t="s">
        <v>349</v>
      </c>
      <c r="C23" s="39"/>
      <c r="D23" s="39"/>
      <c r="E23" s="12">
        <v>300</v>
      </c>
      <c r="F23" s="5" t="s">
        <v>9</v>
      </c>
      <c r="G23" s="38"/>
      <c r="H23" s="39"/>
      <c r="I23" s="39"/>
      <c r="J23" s="12"/>
      <c r="K23" s="5" t="s">
        <v>10</v>
      </c>
      <c r="L23" s="38" t="s">
        <v>346</v>
      </c>
      <c r="M23" s="39"/>
      <c r="N23" s="39"/>
      <c r="O23" s="12">
        <f>135+102</f>
        <v>237</v>
      </c>
      <c r="P23" s="7"/>
    </row>
    <row r="24" spans="1:18" ht="10.95" customHeight="1" x14ac:dyDescent="0.3">
      <c r="A24" s="5" t="s">
        <v>8</v>
      </c>
      <c r="B24" s="38" t="s">
        <v>346</v>
      </c>
      <c r="C24" s="39"/>
      <c r="D24" s="39"/>
      <c r="E24" s="12">
        <f>135+102</f>
        <v>237</v>
      </c>
      <c r="F24" s="5" t="s">
        <v>9</v>
      </c>
      <c r="G24" s="38"/>
      <c r="H24" s="39"/>
      <c r="I24" s="39"/>
      <c r="J24" s="12"/>
      <c r="K24" s="5" t="s">
        <v>10</v>
      </c>
      <c r="L24" s="50" t="s">
        <v>398</v>
      </c>
      <c r="M24" s="39"/>
      <c r="N24" s="39"/>
      <c r="O24" s="12">
        <f>120*2</f>
        <v>240</v>
      </c>
      <c r="P24" s="29"/>
      <c r="Q24" s="30"/>
      <c r="R24" s="30"/>
    </row>
    <row r="25" spans="1:18" ht="10.95" customHeight="1" x14ac:dyDescent="0.3">
      <c r="A25" s="10" t="s">
        <v>12</v>
      </c>
      <c r="B25" s="8"/>
      <c r="C25" s="9"/>
      <c r="D25" s="9"/>
      <c r="E25" s="12">
        <f>E22+E23+E24</f>
        <v>579</v>
      </c>
      <c r="F25" s="5" t="s">
        <v>9</v>
      </c>
      <c r="G25" s="8"/>
      <c r="H25" s="9"/>
      <c r="I25" s="9"/>
      <c r="J25" s="12">
        <f>J22+J23+J24</f>
        <v>240</v>
      </c>
      <c r="K25" s="5" t="s">
        <v>10</v>
      </c>
      <c r="L25" s="8"/>
      <c r="M25" s="9"/>
      <c r="N25" s="9"/>
      <c r="O25" s="12">
        <f>O22+O23+O24</f>
        <v>679</v>
      </c>
      <c r="P25" s="22">
        <f>E25+J25+O25</f>
        <v>1498</v>
      </c>
    </row>
    <row r="26" spans="1:18" ht="10.95" customHeight="1" x14ac:dyDescent="0.3">
      <c r="A26" s="16" t="s">
        <v>0</v>
      </c>
      <c r="B26" s="55" t="s">
        <v>373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8" ht="10.95" customHeight="1" x14ac:dyDescent="0.3">
      <c r="A27" s="1" t="s">
        <v>1</v>
      </c>
      <c r="B27" s="44" t="s">
        <v>13</v>
      </c>
      <c r="C27" s="45"/>
      <c r="D27" s="45"/>
      <c r="E27" s="11" t="s">
        <v>11</v>
      </c>
      <c r="F27" s="1" t="s">
        <v>1</v>
      </c>
      <c r="G27" s="44" t="s">
        <v>16</v>
      </c>
      <c r="H27" s="45"/>
      <c r="I27" s="45"/>
      <c r="J27" s="11" t="s">
        <v>11</v>
      </c>
      <c r="K27" s="1" t="s">
        <v>1</v>
      </c>
      <c r="L27" s="44" t="s">
        <v>17</v>
      </c>
      <c r="M27" s="45"/>
      <c r="N27" s="45"/>
      <c r="O27" s="11" t="s">
        <v>11</v>
      </c>
      <c r="P27" s="4"/>
    </row>
    <row r="28" spans="1:18" ht="10.95" customHeight="1" x14ac:dyDescent="0.3">
      <c r="A28" s="5" t="s">
        <v>8</v>
      </c>
      <c r="B28" s="38" t="s">
        <v>229</v>
      </c>
      <c r="C28" s="39"/>
      <c r="D28" s="39"/>
      <c r="E28" s="12">
        <f>42</f>
        <v>42</v>
      </c>
      <c r="F28" s="5" t="s">
        <v>9</v>
      </c>
      <c r="G28" s="38" t="s">
        <v>411</v>
      </c>
      <c r="H28" s="39"/>
      <c r="I28" s="39"/>
      <c r="J28" s="12">
        <v>125</v>
      </c>
      <c r="K28" s="5" t="s">
        <v>10</v>
      </c>
      <c r="L28" s="38" t="s">
        <v>410</v>
      </c>
      <c r="M28" s="39"/>
      <c r="N28" s="39"/>
      <c r="O28" s="12">
        <v>111</v>
      </c>
      <c r="P28" s="7"/>
    </row>
    <row r="29" spans="1:18" ht="10.95" customHeight="1" x14ac:dyDescent="0.3">
      <c r="A29" s="5" t="s">
        <v>8</v>
      </c>
      <c r="B29" s="38" t="s">
        <v>408</v>
      </c>
      <c r="C29" s="39"/>
      <c r="D29" s="39"/>
      <c r="E29" s="12">
        <v>292</v>
      </c>
      <c r="F29" s="5" t="s">
        <v>9</v>
      </c>
      <c r="G29" s="38" t="s">
        <v>412</v>
      </c>
      <c r="H29" s="39"/>
      <c r="I29" s="39"/>
      <c r="J29" s="28">
        <f>52+105*2</f>
        <v>262</v>
      </c>
      <c r="K29" s="5" t="s">
        <v>10</v>
      </c>
      <c r="L29" s="38" t="s">
        <v>349</v>
      </c>
      <c r="M29" s="39"/>
      <c r="N29" s="39"/>
      <c r="O29" s="12">
        <v>300</v>
      </c>
      <c r="P29" s="7"/>
    </row>
    <row r="30" spans="1:18" ht="10.95" customHeight="1" x14ac:dyDescent="0.3">
      <c r="A30" s="5" t="s">
        <v>8</v>
      </c>
      <c r="B30" s="38" t="s">
        <v>409</v>
      </c>
      <c r="C30" s="39"/>
      <c r="D30" s="39"/>
      <c r="E30" s="12">
        <f>102+161</f>
        <v>263</v>
      </c>
      <c r="F30" s="5" t="s">
        <v>9</v>
      </c>
      <c r="G30" s="38" t="s">
        <v>413</v>
      </c>
      <c r="H30" s="39"/>
      <c r="I30" s="39"/>
      <c r="J30" s="12">
        <v>149</v>
      </c>
      <c r="K30" s="5" t="s">
        <v>10</v>
      </c>
      <c r="L30" s="38" t="s">
        <v>46</v>
      </c>
      <c r="M30" s="39"/>
      <c r="N30" s="39"/>
      <c r="O30" s="28">
        <v>102</v>
      </c>
      <c r="P30" s="7"/>
    </row>
    <row r="31" spans="1:18" ht="10.95" customHeight="1" x14ac:dyDescent="0.3">
      <c r="A31" s="10" t="s">
        <v>12</v>
      </c>
      <c r="B31" s="8"/>
      <c r="C31" s="9"/>
      <c r="D31" s="9"/>
      <c r="E31" s="12">
        <f>E28+E29+E30</f>
        <v>597</v>
      </c>
      <c r="F31" s="5" t="s">
        <v>9</v>
      </c>
      <c r="G31" s="8"/>
      <c r="H31" s="9"/>
      <c r="I31" s="9"/>
      <c r="J31" s="12">
        <f>J28+J29+J30</f>
        <v>536</v>
      </c>
      <c r="K31" s="5" t="s">
        <v>10</v>
      </c>
      <c r="L31" s="8"/>
      <c r="M31" s="9"/>
      <c r="N31" s="9"/>
      <c r="O31" s="12">
        <f>O28+O29+O30</f>
        <v>513</v>
      </c>
      <c r="P31" s="21">
        <f>E31+J31+O31</f>
        <v>1646</v>
      </c>
    </row>
    <row r="32" spans="1:18" ht="10.95" customHeight="1" x14ac:dyDescent="0.3">
      <c r="A32" s="17" t="s">
        <v>0</v>
      </c>
      <c r="B32" s="57" t="s">
        <v>374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</row>
    <row r="33" spans="1:16" ht="10.95" customHeight="1" x14ac:dyDescent="0.3">
      <c r="A33" s="1" t="s">
        <v>1</v>
      </c>
      <c r="B33" s="44" t="s">
        <v>13</v>
      </c>
      <c r="C33" s="45"/>
      <c r="D33" s="45"/>
      <c r="E33" s="11" t="s">
        <v>11</v>
      </c>
      <c r="F33" s="1" t="s">
        <v>1</v>
      </c>
      <c r="G33" s="44" t="s">
        <v>16</v>
      </c>
      <c r="H33" s="45"/>
      <c r="I33" s="45"/>
      <c r="J33" s="11" t="s">
        <v>11</v>
      </c>
      <c r="K33" s="1" t="s">
        <v>1</v>
      </c>
      <c r="L33" s="44" t="s">
        <v>17</v>
      </c>
      <c r="M33" s="45"/>
      <c r="N33" s="45"/>
      <c r="O33" s="11" t="s">
        <v>11</v>
      </c>
      <c r="P33" s="4"/>
    </row>
    <row r="34" spans="1:16" ht="10.95" customHeight="1" x14ac:dyDescent="0.3">
      <c r="A34" s="5" t="s">
        <v>8</v>
      </c>
      <c r="B34" s="38" t="s">
        <v>229</v>
      </c>
      <c r="C34" s="39"/>
      <c r="D34" s="39"/>
      <c r="E34" s="12">
        <f>42</f>
        <v>42</v>
      </c>
      <c r="F34" s="5" t="s">
        <v>9</v>
      </c>
      <c r="G34" s="38" t="s">
        <v>406</v>
      </c>
      <c r="H34" s="39"/>
      <c r="I34" s="39"/>
      <c r="J34" s="12">
        <f>255*4</f>
        <v>1020</v>
      </c>
      <c r="K34" s="5" t="s">
        <v>10</v>
      </c>
      <c r="L34" s="38" t="s">
        <v>407</v>
      </c>
      <c r="M34" s="39"/>
      <c r="N34" s="39"/>
      <c r="O34" s="12">
        <v>2</v>
      </c>
      <c r="P34" s="7"/>
    </row>
    <row r="35" spans="1:16" ht="10.95" customHeight="1" x14ac:dyDescent="0.3">
      <c r="A35" s="5" t="s">
        <v>8</v>
      </c>
      <c r="B35" s="38" t="s">
        <v>404</v>
      </c>
      <c r="C35" s="38"/>
      <c r="D35" s="38"/>
      <c r="E35" s="12">
        <v>284</v>
      </c>
      <c r="F35" s="5" t="s">
        <v>9</v>
      </c>
      <c r="G35" s="38" t="s">
        <v>352</v>
      </c>
      <c r="H35" s="39"/>
      <c r="I35" s="39"/>
      <c r="J35" s="12">
        <v>190</v>
      </c>
      <c r="K35" s="5" t="s">
        <v>10</v>
      </c>
      <c r="L35" s="38" t="s">
        <v>414</v>
      </c>
      <c r="M35" s="39"/>
      <c r="N35" s="39"/>
      <c r="O35" s="12">
        <v>283</v>
      </c>
      <c r="P35" s="7"/>
    </row>
    <row r="36" spans="1:16" ht="10.95" customHeight="1" x14ac:dyDescent="0.3">
      <c r="A36" s="5" t="s">
        <v>8</v>
      </c>
      <c r="B36" s="38" t="s">
        <v>405</v>
      </c>
      <c r="C36" s="38"/>
      <c r="D36" s="38"/>
      <c r="E36" s="28">
        <f>100+51*2</f>
        <v>202</v>
      </c>
      <c r="F36" s="5" t="s">
        <v>9</v>
      </c>
      <c r="G36" s="38" t="s">
        <v>342</v>
      </c>
      <c r="H36" s="39"/>
      <c r="I36" s="39"/>
      <c r="J36" s="12">
        <v>161</v>
      </c>
      <c r="K36" s="5" t="s">
        <v>10</v>
      </c>
      <c r="L36" s="38"/>
      <c r="M36" s="39"/>
      <c r="N36" s="39"/>
      <c r="O36" s="12"/>
      <c r="P36" s="7"/>
    </row>
    <row r="37" spans="1:16" ht="10.95" customHeight="1" x14ac:dyDescent="0.3">
      <c r="A37" s="10" t="s">
        <v>12</v>
      </c>
      <c r="B37" s="8"/>
      <c r="C37" s="9"/>
      <c r="D37" s="9"/>
      <c r="E37" s="12">
        <f>E34+E35+E36</f>
        <v>528</v>
      </c>
      <c r="F37" s="5" t="s">
        <v>9</v>
      </c>
      <c r="G37" s="8"/>
      <c r="H37" s="9"/>
      <c r="I37" s="9"/>
      <c r="J37" s="12">
        <f>J34+J35+J36</f>
        <v>1371</v>
      </c>
      <c r="K37" s="5" t="s">
        <v>10</v>
      </c>
      <c r="L37" s="8"/>
      <c r="M37" s="9"/>
      <c r="N37" s="9"/>
      <c r="O37" s="12">
        <f>O34+O35+O36</f>
        <v>285</v>
      </c>
      <c r="P37" s="20">
        <f>E37+J37+O37</f>
        <v>2184</v>
      </c>
    </row>
    <row r="38" spans="1:16" ht="10.95" customHeight="1" x14ac:dyDescent="0.3">
      <c r="A38" s="18" t="s">
        <v>0</v>
      </c>
      <c r="B38" s="59" t="s">
        <v>375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</row>
    <row r="39" spans="1:16" ht="10.95" customHeight="1" x14ac:dyDescent="0.3">
      <c r="A39" s="1" t="s">
        <v>1</v>
      </c>
      <c r="B39" s="44" t="s">
        <v>13</v>
      </c>
      <c r="C39" s="45"/>
      <c r="D39" s="45"/>
      <c r="E39" s="11" t="s">
        <v>11</v>
      </c>
      <c r="F39" s="1" t="s">
        <v>1</v>
      </c>
      <c r="G39" s="44" t="s">
        <v>16</v>
      </c>
      <c r="H39" s="45"/>
      <c r="I39" s="45"/>
      <c r="J39" s="11" t="s">
        <v>11</v>
      </c>
      <c r="K39" s="1" t="s">
        <v>1</v>
      </c>
      <c r="L39" s="44" t="s">
        <v>17</v>
      </c>
      <c r="M39" s="45"/>
      <c r="N39" s="45"/>
      <c r="O39" s="11" t="s">
        <v>11</v>
      </c>
      <c r="P39" s="4"/>
    </row>
    <row r="40" spans="1:16" ht="10.95" customHeight="1" x14ac:dyDescent="0.3">
      <c r="A40" s="5" t="s">
        <v>8</v>
      </c>
      <c r="B40" s="38" t="s">
        <v>320</v>
      </c>
      <c r="C40" s="39"/>
      <c r="D40" s="39"/>
      <c r="E40" s="12">
        <f>238*2</f>
        <v>476</v>
      </c>
      <c r="F40" s="5" t="s">
        <v>9</v>
      </c>
      <c r="G40" s="38" t="s">
        <v>147</v>
      </c>
      <c r="H40" s="39"/>
      <c r="I40" s="39"/>
      <c r="J40" s="12">
        <v>110</v>
      </c>
      <c r="K40" s="5" t="s">
        <v>10</v>
      </c>
      <c r="L40" s="38" t="s">
        <v>402</v>
      </c>
      <c r="M40" s="39"/>
      <c r="N40" s="39"/>
      <c r="O40" s="12">
        <f>164*3</f>
        <v>492</v>
      </c>
      <c r="P40" s="7"/>
    </row>
    <row r="41" spans="1:16" ht="10.95" customHeight="1" x14ac:dyDescent="0.3">
      <c r="A41" s="5" t="s">
        <v>8</v>
      </c>
      <c r="B41" s="38" t="s">
        <v>401</v>
      </c>
      <c r="C41" s="39"/>
      <c r="D41" s="39"/>
      <c r="E41" s="12">
        <f>125*2+220</f>
        <v>470</v>
      </c>
      <c r="F41" s="5" t="s">
        <v>9</v>
      </c>
      <c r="G41" s="38" t="s">
        <v>403</v>
      </c>
      <c r="H41" s="39"/>
      <c r="I41" s="39"/>
      <c r="J41" s="12">
        <v>111</v>
      </c>
      <c r="K41" s="5" t="s">
        <v>10</v>
      </c>
      <c r="L41" s="38" t="s">
        <v>407</v>
      </c>
      <c r="M41" s="39"/>
      <c r="N41" s="39"/>
      <c r="O41" s="12">
        <v>2</v>
      </c>
      <c r="P41" s="7"/>
    </row>
    <row r="42" spans="1:16" ht="10.95" customHeight="1" x14ac:dyDescent="0.3">
      <c r="A42" s="5" t="s">
        <v>8</v>
      </c>
      <c r="B42" s="38" t="s">
        <v>321</v>
      </c>
      <c r="C42" s="39"/>
      <c r="D42" s="39"/>
      <c r="E42" s="12">
        <f>135+150</f>
        <v>285</v>
      </c>
      <c r="F42" s="5" t="s">
        <v>9</v>
      </c>
      <c r="G42" s="38"/>
      <c r="H42" s="39"/>
      <c r="I42" s="39"/>
      <c r="J42" s="12"/>
      <c r="K42" s="5" t="s">
        <v>10</v>
      </c>
      <c r="L42" s="38"/>
      <c r="M42" s="39"/>
      <c r="N42" s="39"/>
      <c r="O42" s="12"/>
      <c r="P42" s="7"/>
    </row>
    <row r="43" spans="1:16" ht="10.95" customHeight="1" x14ac:dyDescent="0.3">
      <c r="A43" s="10" t="s">
        <v>12</v>
      </c>
      <c r="B43" s="8"/>
      <c r="C43" s="9"/>
      <c r="D43" s="9"/>
      <c r="E43" s="12">
        <f>E40+E41+E42</f>
        <v>1231</v>
      </c>
      <c r="F43" s="5" t="s">
        <v>9</v>
      </c>
      <c r="G43" s="8"/>
      <c r="H43" s="9"/>
      <c r="I43" s="9"/>
      <c r="J43" s="12">
        <f>J40+J41+J42</f>
        <v>221</v>
      </c>
      <c r="K43" s="5" t="s">
        <v>10</v>
      </c>
      <c r="L43" s="8"/>
      <c r="M43" s="9"/>
      <c r="N43" s="9"/>
      <c r="O43" s="12">
        <f>O40+O41+O42</f>
        <v>494</v>
      </c>
      <c r="P43" s="19">
        <f>E43+J43+O43</f>
        <v>1946</v>
      </c>
    </row>
    <row r="44" spans="1:16" x14ac:dyDescent="0.3">
      <c r="A44" s="5"/>
      <c r="B44" s="2"/>
      <c r="C44" s="2"/>
      <c r="D44" s="2"/>
      <c r="E44" s="2"/>
      <c r="F44" s="2"/>
      <c r="G44" s="37"/>
      <c r="H44" s="37"/>
      <c r="I44" s="37"/>
      <c r="J44" s="37"/>
      <c r="K44" s="37"/>
      <c r="L44" s="37"/>
      <c r="M44" s="37"/>
      <c r="N44" s="37"/>
      <c r="O44" s="37"/>
      <c r="P44" s="37"/>
    </row>
    <row r="45" spans="1:16" ht="12.6" customHeight="1" x14ac:dyDescent="0.3">
      <c r="A45" s="5"/>
      <c r="B45" s="2"/>
      <c r="C45" s="2"/>
      <c r="D45" s="2"/>
      <c r="E45" s="2"/>
      <c r="F45" s="2"/>
      <c r="G45" s="37"/>
      <c r="H45" s="37"/>
      <c r="I45" s="37"/>
      <c r="J45" s="37"/>
      <c r="K45" s="37"/>
      <c r="L45" s="37"/>
      <c r="M45" s="37"/>
      <c r="N45" s="37"/>
      <c r="O45" s="37"/>
      <c r="P45" s="37"/>
    </row>
  </sheetData>
  <mergeCells count="92">
    <mergeCell ref="B41:D41"/>
    <mergeCell ref="G41:I41"/>
    <mergeCell ref="L41:N41"/>
    <mergeCell ref="B42:D42"/>
    <mergeCell ref="G42:I42"/>
    <mergeCell ref="L42:N42"/>
    <mergeCell ref="B38:P38"/>
    <mergeCell ref="B39:D39"/>
    <mergeCell ref="G39:I39"/>
    <mergeCell ref="L39:N39"/>
    <mergeCell ref="B40:D40"/>
    <mergeCell ref="G40:I40"/>
    <mergeCell ref="L40:N40"/>
    <mergeCell ref="B35:D35"/>
    <mergeCell ref="G35:I35"/>
    <mergeCell ref="L35:N35"/>
    <mergeCell ref="B36:D36"/>
    <mergeCell ref="G36:I36"/>
    <mergeCell ref="L36:N36"/>
    <mergeCell ref="B32:P32"/>
    <mergeCell ref="B33:D33"/>
    <mergeCell ref="G33:I33"/>
    <mergeCell ref="L33:N33"/>
    <mergeCell ref="B34:D34"/>
    <mergeCell ref="G34:I34"/>
    <mergeCell ref="L34:N34"/>
    <mergeCell ref="B29:D29"/>
    <mergeCell ref="G29:I29"/>
    <mergeCell ref="L29:N29"/>
    <mergeCell ref="B30:D30"/>
    <mergeCell ref="G30:I30"/>
    <mergeCell ref="L30:N30"/>
    <mergeCell ref="B26:P26"/>
    <mergeCell ref="B27:D27"/>
    <mergeCell ref="G27:I27"/>
    <mergeCell ref="L27:N27"/>
    <mergeCell ref="B28:D28"/>
    <mergeCell ref="G28:I28"/>
    <mergeCell ref="L28:N28"/>
    <mergeCell ref="B23:D23"/>
    <mergeCell ref="G23:I23"/>
    <mergeCell ref="L23:N23"/>
    <mergeCell ref="B24:D24"/>
    <mergeCell ref="G24:I24"/>
    <mergeCell ref="L24:N24"/>
    <mergeCell ref="B20:P20"/>
    <mergeCell ref="B21:D21"/>
    <mergeCell ref="G21:I21"/>
    <mergeCell ref="L21:N21"/>
    <mergeCell ref="B22:D22"/>
    <mergeCell ref="G22:I22"/>
    <mergeCell ref="L22:N22"/>
    <mergeCell ref="B17:D17"/>
    <mergeCell ref="G17:I17"/>
    <mergeCell ref="L17:N17"/>
    <mergeCell ref="B18:D18"/>
    <mergeCell ref="G18:I18"/>
    <mergeCell ref="L18:N18"/>
    <mergeCell ref="B14:P14"/>
    <mergeCell ref="B15:D15"/>
    <mergeCell ref="G15:I15"/>
    <mergeCell ref="L15:N15"/>
    <mergeCell ref="B16:D16"/>
    <mergeCell ref="G16:I16"/>
    <mergeCell ref="L16:N16"/>
    <mergeCell ref="B11:D11"/>
    <mergeCell ref="G11:I11"/>
    <mergeCell ref="L11:N11"/>
    <mergeCell ref="B12:D12"/>
    <mergeCell ref="G12:I12"/>
    <mergeCell ref="L12:N12"/>
    <mergeCell ref="B8:P8"/>
    <mergeCell ref="B9:D9"/>
    <mergeCell ref="G9:I9"/>
    <mergeCell ref="L9:N9"/>
    <mergeCell ref="B10:D10"/>
    <mergeCell ref="G10:I10"/>
    <mergeCell ref="L10:N10"/>
    <mergeCell ref="B5:D5"/>
    <mergeCell ref="G5:I5"/>
    <mergeCell ref="L5:N5"/>
    <mergeCell ref="B6:D6"/>
    <mergeCell ref="G6:I6"/>
    <mergeCell ref="L6:N6"/>
    <mergeCell ref="B4:D4"/>
    <mergeCell ref="G4:I4"/>
    <mergeCell ref="L4:N4"/>
    <mergeCell ref="A1:P1"/>
    <mergeCell ref="B2:P2"/>
    <mergeCell ref="B3:D3"/>
    <mergeCell ref="G3:I3"/>
    <mergeCell ref="L3:N3"/>
  </mergeCells>
  <pageMargins left="0.70866141732283472" right="0.70866141732283472" top="0.74803149606299213" bottom="0.74803149606299213" header="0.31496062992125984" footer="0.31496062992125984"/>
  <pageSetup orientation="landscape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5"/>
  <sheetViews>
    <sheetView zoomScale="110" zoomScaleNormal="110" workbookViewId="0">
      <selection activeCell="R41" sqref="R41"/>
    </sheetView>
  </sheetViews>
  <sheetFormatPr baseColWidth="10" defaultRowHeight="14.4" x14ac:dyDescent="0.3"/>
  <cols>
    <col min="1" max="1" width="10.6640625" customWidth="1"/>
    <col min="2" max="4" width="7.6640625" customWidth="1"/>
    <col min="5" max="5" width="5.6640625" customWidth="1"/>
    <col min="6" max="6" width="8.6640625" customWidth="1"/>
    <col min="7" max="9" width="7.6640625" customWidth="1"/>
    <col min="10" max="10" width="5.6640625" customWidth="1"/>
    <col min="11" max="11" width="6.6640625" customWidth="1"/>
    <col min="12" max="14" width="7.6640625" customWidth="1"/>
    <col min="15" max="15" width="5.6640625" customWidth="1"/>
    <col min="16" max="16" width="6.6640625" customWidth="1"/>
  </cols>
  <sheetData>
    <row r="1" spans="1:16" ht="18" x14ac:dyDescent="0.35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41"/>
      <c r="N1" s="41"/>
      <c r="O1" s="41"/>
      <c r="P1" s="41"/>
    </row>
    <row r="2" spans="1:16" ht="10.95" customHeight="1" x14ac:dyDescent="0.3">
      <c r="A2" s="6" t="s">
        <v>0</v>
      </c>
      <c r="B2" s="42" t="s">
        <v>376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0.95" customHeight="1" x14ac:dyDescent="0.3">
      <c r="A3" s="1" t="s">
        <v>1</v>
      </c>
      <c r="B3" s="44" t="s">
        <v>13</v>
      </c>
      <c r="C3" s="45"/>
      <c r="D3" s="45"/>
      <c r="E3" s="11" t="s">
        <v>11</v>
      </c>
      <c r="F3" s="1" t="s">
        <v>1</v>
      </c>
      <c r="G3" s="44" t="s">
        <v>16</v>
      </c>
      <c r="H3" s="45"/>
      <c r="I3" s="45"/>
      <c r="J3" s="11" t="s">
        <v>11</v>
      </c>
      <c r="K3" s="1" t="s">
        <v>1</v>
      </c>
      <c r="L3" s="44" t="s">
        <v>17</v>
      </c>
      <c r="M3" s="45"/>
      <c r="N3" s="45"/>
      <c r="O3" s="11" t="s">
        <v>11</v>
      </c>
      <c r="P3" s="4"/>
    </row>
    <row r="4" spans="1:16" ht="10.95" customHeight="1" x14ac:dyDescent="0.3">
      <c r="A4" s="5" t="s">
        <v>8</v>
      </c>
      <c r="B4" s="38" t="s">
        <v>229</v>
      </c>
      <c r="C4" s="39"/>
      <c r="D4" s="39"/>
      <c r="E4" s="12">
        <f>42</f>
        <v>42</v>
      </c>
      <c r="F4" s="5" t="s">
        <v>9</v>
      </c>
      <c r="G4" s="38" t="s">
        <v>418</v>
      </c>
      <c r="H4" s="39"/>
      <c r="I4" s="39"/>
      <c r="J4" s="12">
        <f>115*2</f>
        <v>230</v>
      </c>
      <c r="K4" s="5" t="s">
        <v>10</v>
      </c>
      <c r="L4" s="38" t="s">
        <v>400</v>
      </c>
      <c r="M4" s="39"/>
      <c r="N4" s="39"/>
      <c r="O4" s="12">
        <f>160+212</f>
        <v>372</v>
      </c>
      <c r="P4" s="7"/>
    </row>
    <row r="5" spans="1:16" ht="10.95" customHeight="1" x14ac:dyDescent="0.3">
      <c r="A5" s="5" t="s">
        <v>8</v>
      </c>
      <c r="B5" s="38" t="s">
        <v>50</v>
      </c>
      <c r="C5" s="39"/>
      <c r="D5" s="39"/>
      <c r="E5" s="12">
        <f>276+125</f>
        <v>401</v>
      </c>
      <c r="F5" s="5" t="s">
        <v>9</v>
      </c>
      <c r="G5" s="38" t="s">
        <v>193</v>
      </c>
      <c r="H5" s="39"/>
      <c r="I5" s="39"/>
      <c r="J5" s="12">
        <v>72</v>
      </c>
      <c r="K5" s="5" t="s">
        <v>10</v>
      </c>
      <c r="L5" s="38" t="s">
        <v>399</v>
      </c>
      <c r="M5" s="39"/>
      <c r="N5" s="39"/>
      <c r="O5" s="12">
        <f>135+51*3</f>
        <v>288</v>
      </c>
      <c r="P5" s="7"/>
    </row>
    <row r="6" spans="1:16" ht="10.95" customHeight="1" x14ac:dyDescent="0.3">
      <c r="A6" s="5" t="s">
        <v>8</v>
      </c>
      <c r="B6" s="38" t="s">
        <v>342</v>
      </c>
      <c r="C6" s="39"/>
      <c r="D6" s="39"/>
      <c r="E6" s="12">
        <v>161</v>
      </c>
      <c r="F6" s="5" t="s">
        <v>9</v>
      </c>
      <c r="G6" s="38" t="s">
        <v>275</v>
      </c>
      <c r="H6" s="39"/>
      <c r="I6" s="39"/>
      <c r="J6" s="12">
        <v>38</v>
      </c>
      <c r="K6" s="5" t="s">
        <v>10</v>
      </c>
      <c r="L6" s="38" t="s">
        <v>310</v>
      </c>
      <c r="M6" s="39"/>
      <c r="N6" s="39"/>
      <c r="O6" s="28">
        <f>220+157</f>
        <v>377</v>
      </c>
      <c r="P6" s="7"/>
    </row>
    <row r="7" spans="1:16" ht="10.95" customHeight="1" x14ac:dyDescent="0.3">
      <c r="A7" s="10" t="s">
        <v>12</v>
      </c>
      <c r="B7" s="8"/>
      <c r="C7" s="9"/>
      <c r="D7" s="9"/>
      <c r="E7" s="12">
        <f>E4+E5+E6</f>
        <v>604</v>
      </c>
      <c r="F7" s="5" t="s">
        <v>9</v>
      </c>
      <c r="G7" s="8"/>
      <c r="H7" s="9"/>
      <c r="I7" s="9"/>
      <c r="J7" s="12">
        <f>J4+J5+J6</f>
        <v>340</v>
      </c>
      <c r="K7" s="5" t="s">
        <v>10</v>
      </c>
      <c r="L7" s="8"/>
      <c r="M7" s="9"/>
      <c r="N7" s="9"/>
      <c r="O7" s="12">
        <f>O4+O5+O6</f>
        <v>1037</v>
      </c>
      <c r="P7" s="25">
        <f>E7+J7+O7</f>
        <v>1981</v>
      </c>
    </row>
    <row r="8" spans="1:16" ht="10.95" customHeight="1" x14ac:dyDescent="0.3">
      <c r="A8" s="13" t="s">
        <v>0</v>
      </c>
      <c r="B8" s="46" t="s">
        <v>377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10.95" customHeight="1" x14ac:dyDescent="0.3">
      <c r="A9" s="1" t="s">
        <v>1</v>
      </c>
      <c r="B9" s="44" t="s">
        <v>13</v>
      </c>
      <c r="C9" s="45"/>
      <c r="D9" s="45"/>
      <c r="E9" s="11" t="s">
        <v>11</v>
      </c>
      <c r="F9" s="1" t="s">
        <v>1</v>
      </c>
      <c r="G9" s="44" t="s">
        <v>16</v>
      </c>
      <c r="H9" s="45"/>
      <c r="I9" s="45"/>
      <c r="J9" s="11" t="s">
        <v>11</v>
      </c>
      <c r="K9" s="1" t="s">
        <v>1</v>
      </c>
      <c r="L9" s="44" t="s">
        <v>17</v>
      </c>
      <c r="M9" s="45"/>
      <c r="N9" s="45"/>
      <c r="O9" s="11" t="s">
        <v>11</v>
      </c>
      <c r="P9" s="4"/>
    </row>
    <row r="10" spans="1:16" ht="10.95" customHeight="1" x14ac:dyDescent="0.3">
      <c r="A10" s="5" t="s">
        <v>8</v>
      </c>
      <c r="B10" s="38" t="s">
        <v>280</v>
      </c>
      <c r="C10" s="39"/>
      <c r="D10" s="39"/>
      <c r="E10" s="12">
        <f>42+102</f>
        <v>144</v>
      </c>
      <c r="F10" s="5" t="s">
        <v>9</v>
      </c>
      <c r="G10" s="38" t="s">
        <v>147</v>
      </c>
      <c r="H10" s="39"/>
      <c r="I10" s="39"/>
      <c r="J10" s="12">
        <v>110</v>
      </c>
      <c r="K10" s="5" t="s">
        <v>10</v>
      </c>
      <c r="L10" s="38" t="s">
        <v>417</v>
      </c>
      <c r="M10" s="39"/>
      <c r="N10" s="39"/>
      <c r="O10" s="12">
        <f>300+102</f>
        <v>402</v>
      </c>
      <c r="P10" s="7"/>
    </row>
    <row r="11" spans="1:16" ht="10.95" customHeight="1" x14ac:dyDescent="0.3">
      <c r="A11" s="5" t="s">
        <v>8</v>
      </c>
      <c r="B11" s="38" t="s">
        <v>415</v>
      </c>
      <c r="C11" s="39"/>
      <c r="D11" s="39"/>
      <c r="E11" s="12">
        <v>300</v>
      </c>
      <c r="F11" s="5" t="s">
        <v>9</v>
      </c>
      <c r="G11" s="38" t="s">
        <v>414</v>
      </c>
      <c r="H11" s="39"/>
      <c r="I11" s="39"/>
      <c r="J11" s="12">
        <v>283</v>
      </c>
      <c r="K11" s="5" t="s">
        <v>10</v>
      </c>
      <c r="L11" s="38" t="s">
        <v>416</v>
      </c>
      <c r="M11" s="39"/>
      <c r="N11" s="39"/>
      <c r="O11" s="12">
        <f>82+135</f>
        <v>217</v>
      </c>
      <c r="P11" s="7"/>
    </row>
    <row r="12" spans="1:16" ht="10.95" customHeight="1" x14ac:dyDescent="0.3">
      <c r="A12" s="5" t="s">
        <v>8</v>
      </c>
      <c r="B12" s="38" t="s">
        <v>416</v>
      </c>
      <c r="C12" s="39"/>
      <c r="D12" s="39"/>
      <c r="E12" s="12">
        <f>82+135</f>
        <v>217</v>
      </c>
      <c r="F12" s="5" t="s">
        <v>9</v>
      </c>
      <c r="G12" s="38" t="s">
        <v>420</v>
      </c>
      <c r="H12" s="39"/>
      <c r="I12" s="39"/>
      <c r="J12" s="12">
        <v>125</v>
      </c>
      <c r="K12" s="5" t="s">
        <v>10</v>
      </c>
      <c r="L12" s="38" t="s">
        <v>310</v>
      </c>
      <c r="M12" s="39"/>
      <c r="N12" s="39"/>
      <c r="O12" s="28">
        <f>220+157</f>
        <v>377</v>
      </c>
      <c r="P12" s="7"/>
    </row>
    <row r="13" spans="1:16" ht="10.95" customHeight="1" x14ac:dyDescent="0.3">
      <c r="A13" s="10" t="s">
        <v>12</v>
      </c>
      <c r="B13" s="8"/>
      <c r="C13" s="9"/>
      <c r="D13" s="9"/>
      <c r="E13" s="12">
        <f>E10+E11+E12</f>
        <v>661</v>
      </c>
      <c r="F13" s="5" t="s">
        <v>9</v>
      </c>
      <c r="G13" s="8"/>
      <c r="H13" s="9"/>
      <c r="I13" s="9"/>
      <c r="J13" s="12">
        <f>J10+J11+J12</f>
        <v>518</v>
      </c>
      <c r="K13" s="5" t="s">
        <v>10</v>
      </c>
      <c r="L13" s="8"/>
      <c r="M13" s="9"/>
      <c r="N13" s="9"/>
      <c r="O13" s="12">
        <f>O10+O11+O12</f>
        <v>996</v>
      </c>
      <c r="P13" s="24">
        <f>E13+J13+O13</f>
        <v>2175</v>
      </c>
    </row>
    <row r="14" spans="1:16" ht="10.95" customHeight="1" x14ac:dyDescent="0.3">
      <c r="A14" s="14" t="s">
        <v>0</v>
      </c>
      <c r="B14" s="48" t="s">
        <v>378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1:16" ht="10.95" customHeight="1" x14ac:dyDescent="0.3">
      <c r="A15" s="1" t="s">
        <v>1</v>
      </c>
      <c r="B15" s="44" t="s">
        <v>13</v>
      </c>
      <c r="C15" s="45"/>
      <c r="D15" s="45"/>
      <c r="E15" s="11" t="s">
        <v>11</v>
      </c>
      <c r="F15" s="1" t="s">
        <v>1</v>
      </c>
      <c r="G15" s="44" t="s">
        <v>16</v>
      </c>
      <c r="H15" s="45"/>
      <c r="I15" s="45"/>
      <c r="J15" s="11" t="s">
        <v>11</v>
      </c>
      <c r="K15" s="1" t="s">
        <v>1</v>
      </c>
      <c r="L15" s="44" t="s">
        <v>17</v>
      </c>
      <c r="M15" s="45"/>
      <c r="N15" s="45"/>
      <c r="O15" s="11" t="s">
        <v>11</v>
      </c>
      <c r="P15" s="4"/>
    </row>
    <row r="16" spans="1:16" ht="10.95" customHeight="1" x14ac:dyDescent="0.3">
      <c r="A16" s="5" t="s">
        <v>8</v>
      </c>
      <c r="B16" s="38" t="s">
        <v>421</v>
      </c>
      <c r="C16" s="39"/>
      <c r="D16" s="39"/>
      <c r="E16" s="12">
        <f>42+125</f>
        <v>167</v>
      </c>
      <c r="F16" s="5" t="s">
        <v>9</v>
      </c>
      <c r="G16" s="38" t="s">
        <v>147</v>
      </c>
      <c r="H16" s="39"/>
      <c r="I16" s="39"/>
      <c r="J16" s="12">
        <v>110</v>
      </c>
      <c r="K16" s="5" t="s">
        <v>10</v>
      </c>
      <c r="L16" s="38" t="s">
        <v>419</v>
      </c>
      <c r="M16" s="39"/>
      <c r="N16" s="39"/>
      <c r="O16" s="28">
        <f>82+202</f>
        <v>284</v>
      </c>
      <c r="P16" s="7"/>
    </row>
    <row r="17" spans="1:18" ht="10.95" customHeight="1" x14ac:dyDescent="0.3">
      <c r="A17" s="5" t="s">
        <v>8</v>
      </c>
      <c r="B17" s="38" t="s">
        <v>50</v>
      </c>
      <c r="C17" s="39"/>
      <c r="D17" s="39"/>
      <c r="E17" s="12">
        <f>276+125</f>
        <v>401</v>
      </c>
      <c r="F17" s="5" t="s">
        <v>9</v>
      </c>
      <c r="G17" s="38" t="s">
        <v>414</v>
      </c>
      <c r="H17" s="39"/>
      <c r="I17" s="39"/>
      <c r="J17" s="12">
        <v>283</v>
      </c>
      <c r="K17" s="5" t="s">
        <v>10</v>
      </c>
      <c r="L17" s="38" t="s">
        <v>422</v>
      </c>
      <c r="M17" s="39"/>
      <c r="N17" s="39"/>
      <c r="O17" s="12">
        <f>135+102</f>
        <v>237</v>
      </c>
      <c r="P17" s="7"/>
    </row>
    <row r="18" spans="1:18" ht="10.95" customHeight="1" x14ac:dyDescent="0.3">
      <c r="A18" s="5" t="s">
        <v>8</v>
      </c>
      <c r="B18" s="38" t="s">
        <v>342</v>
      </c>
      <c r="C18" s="39"/>
      <c r="D18" s="39"/>
      <c r="E18" s="12">
        <v>161</v>
      </c>
      <c r="F18" s="5" t="s">
        <v>9</v>
      </c>
      <c r="G18" s="38"/>
      <c r="H18" s="39"/>
      <c r="I18" s="39"/>
      <c r="J18" s="12"/>
      <c r="K18" s="5" t="s">
        <v>10</v>
      </c>
      <c r="L18" s="38" t="s">
        <v>277</v>
      </c>
      <c r="M18" s="39"/>
      <c r="N18" s="39"/>
      <c r="O18" s="28">
        <f>220</f>
        <v>220</v>
      </c>
      <c r="P18" s="7"/>
    </row>
    <row r="19" spans="1:18" ht="10.95" customHeight="1" x14ac:dyDescent="0.3">
      <c r="A19" s="10" t="s">
        <v>12</v>
      </c>
      <c r="B19" s="8"/>
      <c r="C19" s="9"/>
      <c r="D19" s="9"/>
      <c r="E19" s="12">
        <f>E16+E17+E18</f>
        <v>729</v>
      </c>
      <c r="F19" s="5" t="s">
        <v>9</v>
      </c>
      <c r="G19" s="8"/>
      <c r="H19" s="9"/>
      <c r="I19" s="9"/>
      <c r="J19" s="12">
        <f>J16+J17+J18</f>
        <v>393</v>
      </c>
      <c r="K19" s="5" t="s">
        <v>10</v>
      </c>
      <c r="L19" s="8"/>
      <c r="M19" s="9"/>
      <c r="N19" s="9"/>
      <c r="O19" s="12">
        <f>O16+O17+O18</f>
        <v>741</v>
      </c>
      <c r="P19" s="23">
        <f>E19+J19+O19</f>
        <v>1863</v>
      </c>
    </row>
    <row r="20" spans="1:18" ht="10.95" customHeight="1" x14ac:dyDescent="0.3">
      <c r="A20" s="15" t="s">
        <v>0</v>
      </c>
      <c r="B20" s="53" t="s">
        <v>424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8" ht="10.95" customHeight="1" x14ac:dyDescent="0.3">
      <c r="A21" s="1" t="s">
        <v>1</v>
      </c>
      <c r="B21" s="44" t="s">
        <v>13</v>
      </c>
      <c r="C21" s="45"/>
      <c r="D21" s="45"/>
      <c r="E21" s="11" t="s">
        <v>11</v>
      </c>
      <c r="F21" s="1" t="s">
        <v>1</v>
      </c>
      <c r="G21" s="44" t="s">
        <v>16</v>
      </c>
      <c r="H21" s="45"/>
      <c r="I21" s="45"/>
      <c r="J21" s="11" t="s">
        <v>11</v>
      </c>
      <c r="K21" s="1" t="s">
        <v>1</v>
      </c>
      <c r="L21" s="44" t="s">
        <v>17</v>
      </c>
      <c r="M21" s="45"/>
      <c r="N21" s="45"/>
      <c r="O21" s="11" t="s">
        <v>11</v>
      </c>
      <c r="P21" s="4"/>
    </row>
    <row r="22" spans="1:18" ht="10.95" customHeight="1" x14ac:dyDescent="0.3">
      <c r="A22" s="5" t="s">
        <v>8</v>
      </c>
      <c r="B22" s="38" t="s">
        <v>423</v>
      </c>
      <c r="C22" s="39"/>
      <c r="D22" s="39"/>
      <c r="E22" s="12">
        <f>42+82</f>
        <v>124</v>
      </c>
      <c r="F22" s="5" t="s">
        <v>9</v>
      </c>
      <c r="G22" s="50" t="s">
        <v>397</v>
      </c>
      <c r="H22" s="39"/>
      <c r="I22" s="39"/>
      <c r="J22" s="12">
        <f>120*3</f>
        <v>360</v>
      </c>
      <c r="K22" s="5" t="s">
        <v>10</v>
      </c>
      <c r="L22" s="38" t="s">
        <v>274</v>
      </c>
      <c r="M22" s="39"/>
      <c r="N22" s="39"/>
      <c r="O22" s="28">
        <f>202</f>
        <v>202</v>
      </c>
      <c r="P22" s="7"/>
    </row>
    <row r="23" spans="1:18" ht="10.95" customHeight="1" x14ac:dyDescent="0.3">
      <c r="A23" s="5" t="s">
        <v>8</v>
      </c>
      <c r="B23" s="38" t="s">
        <v>400</v>
      </c>
      <c r="C23" s="39"/>
      <c r="D23" s="39"/>
      <c r="E23" s="12">
        <f>160+212</f>
        <v>372</v>
      </c>
      <c r="F23" s="5" t="s">
        <v>9</v>
      </c>
      <c r="G23" s="38"/>
      <c r="H23" s="39"/>
      <c r="I23" s="39"/>
      <c r="J23" s="12"/>
      <c r="K23" s="5" t="s">
        <v>10</v>
      </c>
      <c r="L23" s="38" t="s">
        <v>422</v>
      </c>
      <c r="M23" s="39"/>
      <c r="N23" s="39"/>
      <c r="O23" s="12">
        <f>135+102</f>
        <v>237</v>
      </c>
      <c r="P23" s="7"/>
    </row>
    <row r="24" spans="1:18" ht="10.95" customHeight="1" x14ac:dyDescent="0.3">
      <c r="A24" s="5" t="s">
        <v>8</v>
      </c>
      <c r="B24" s="38" t="s">
        <v>422</v>
      </c>
      <c r="C24" s="39"/>
      <c r="D24" s="39"/>
      <c r="E24" s="12">
        <f>135+51*2</f>
        <v>237</v>
      </c>
      <c r="F24" s="5" t="s">
        <v>9</v>
      </c>
      <c r="G24" s="38"/>
      <c r="H24" s="39"/>
      <c r="I24" s="39"/>
      <c r="J24" s="12"/>
      <c r="K24" s="5" t="s">
        <v>10</v>
      </c>
      <c r="L24" s="38" t="s">
        <v>277</v>
      </c>
      <c r="M24" s="39"/>
      <c r="N24" s="39"/>
      <c r="O24" s="28">
        <f>220</f>
        <v>220</v>
      </c>
      <c r="P24" s="29"/>
      <c r="Q24" s="30"/>
      <c r="R24" s="30"/>
    </row>
    <row r="25" spans="1:18" ht="10.95" customHeight="1" x14ac:dyDescent="0.3">
      <c r="A25" s="10" t="s">
        <v>12</v>
      </c>
      <c r="B25" s="8"/>
      <c r="C25" s="9"/>
      <c r="D25" s="9"/>
      <c r="E25" s="12">
        <f>E22+E23+E24</f>
        <v>733</v>
      </c>
      <c r="F25" s="5" t="s">
        <v>9</v>
      </c>
      <c r="G25" s="8"/>
      <c r="H25" s="9"/>
      <c r="I25" s="9"/>
      <c r="J25" s="12">
        <f>J22+J23+J24</f>
        <v>360</v>
      </c>
      <c r="K25" s="5" t="s">
        <v>10</v>
      </c>
      <c r="L25" s="8"/>
      <c r="M25" s="9"/>
      <c r="N25" s="9"/>
      <c r="O25" s="12">
        <f>O22+O23+O24</f>
        <v>659</v>
      </c>
      <c r="P25" s="22">
        <f>E25+J25+O25</f>
        <v>1752</v>
      </c>
    </row>
    <row r="26" spans="1:18" ht="10.95" customHeight="1" x14ac:dyDescent="0.3">
      <c r="A26" s="16" t="s">
        <v>0</v>
      </c>
      <c r="B26" s="55" t="s">
        <v>425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8" ht="10.95" customHeight="1" x14ac:dyDescent="0.3">
      <c r="A27" s="1" t="s">
        <v>1</v>
      </c>
      <c r="B27" s="44" t="s">
        <v>13</v>
      </c>
      <c r="C27" s="45"/>
      <c r="D27" s="45"/>
      <c r="E27" s="11" t="s">
        <v>11</v>
      </c>
      <c r="F27" s="1" t="s">
        <v>1</v>
      </c>
      <c r="G27" s="44" t="s">
        <v>16</v>
      </c>
      <c r="H27" s="45"/>
      <c r="I27" s="45"/>
      <c r="J27" s="11" t="s">
        <v>11</v>
      </c>
      <c r="K27" s="1" t="s">
        <v>1</v>
      </c>
      <c r="L27" s="44" t="s">
        <v>17</v>
      </c>
      <c r="M27" s="45"/>
      <c r="N27" s="45"/>
      <c r="O27" s="11" t="s">
        <v>11</v>
      </c>
      <c r="P27" s="4"/>
    </row>
    <row r="28" spans="1:18" ht="10.95" customHeight="1" x14ac:dyDescent="0.3">
      <c r="A28" s="5" t="s">
        <v>8</v>
      </c>
      <c r="B28" s="38" t="s">
        <v>428</v>
      </c>
      <c r="C28" s="39"/>
      <c r="D28" s="39"/>
      <c r="E28" s="12">
        <f>42</f>
        <v>42</v>
      </c>
      <c r="F28" s="5" t="s">
        <v>9</v>
      </c>
      <c r="G28" s="38" t="s">
        <v>431</v>
      </c>
      <c r="H28" s="38"/>
      <c r="I28" s="38"/>
      <c r="J28" s="12">
        <v>300</v>
      </c>
      <c r="K28" s="5" t="s">
        <v>10</v>
      </c>
      <c r="L28" s="38" t="s">
        <v>344</v>
      </c>
      <c r="M28" s="39"/>
      <c r="N28" s="39"/>
      <c r="O28" s="12">
        <v>235</v>
      </c>
      <c r="P28" s="7"/>
    </row>
    <row r="29" spans="1:18" ht="10.95" customHeight="1" x14ac:dyDescent="0.3">
      <c r="A29" s="5" t="s">
        <v>8</v>
      </c>
      <c r="B29" s="38" t="s">
        <v>313</v>
      </c>
      <c r="C29" s="39"/>
      <c r="D29" s="39"/>
      <c r="E29" s="12">
        <f>135+104</f>
        <v>239</v>
      </c>
      <c r="F29" s="5" t="s">
        <v>9</v>
      </c>
      <c r="G29" s="38" t="s">
        <v>148</v>
      </c>
      <c r="H29" s="38"/>
      <c r="I29" s="38"/>
      <c r="J29" s="28">
        <f>51*3</f>
        <v>153</v>
      </c>
      <c r="K29" s="5" t="s">
        <v>10</v>
      </c>
      <c r="L29" s="38" t="s">
        <v>261</v>
      </c>
      <c r="M29" s="39"/>
      <c r="N29" s="39"/>
      <c r="O29" s="12">
        <v>100</v>
      </c>
      <c r="P29" s="7"/>
    </row>
    <row r="30" spans="1:18" ht="10.95" customHeight="1" x14ac:dyDescent="0.3">
      <c r="A30" s="5" t="s">
        <v>8</v>
      </c>
      <c r="B30" s="38" t="s">
        <v>314</v>
      </c>
      <c r="C30" s="39"/>
      <c r="D30" s="39"/>
      <c r="E30" s="12">
        <v>142</v>
      </c>
      <c r="F30" s="5" t="s">
        <v>9</v>
      </c>
      <c r="G30" s="38" t="s">
        <v>434</v>
      </c>
      <c r="H30" s="39"/>
      <c r="I30" s="39"/>
      <c r="J30" s="12">
        <v>184</v>
      </c>
      <c r="K30" s="5" t="s">
        <v>10</v>
      </c>
      <c r="L30" s="38"/>
      <c r="M30" s="39"/>
      <c r="N30" s="39"/>
      <c r="O30" s="28"/>
      <c r="P30" s="7"/>
    </row>
    <row r="31" spans="1:18" ht="10.95" customHeight="1" x14ac:dyDescent="0.3">
      <c r="A31" s="10" t="s">
        <v>12</v>
      </c>
      <c r="B31" s="8"/>
      <c r="C31" s="9"/>
      <c r="D31" s="9"/>
      <c r="E31" s="12">
        <f>E28+E29+E30</f>
        <v>423</v>
      </c>
      <c r="F31" s="5" t="s">
        <v>9</v>
      </c>
      <c r="G31" s="8"/>
      <c r="H31" s="9"/>
      <c r="I31" s="9"/>
      <c r="J31" s="12">
        <f>J28+J29+J30</f>
        <v>637</v>
      </c>
      <c r="K31" s="5" t="s">
        <v>10</v>
      </c>
      <c r="L31" s="8"/>
      <c r="M31" s="9"/>
      <c r="N31" s="9"/>
      <c r="O31" s="12">
        <f>O28+O29+O30</f>
        <v>335</v>
      </c>
      <c r="P31" s="21">
        <f>E31+J31+O31</f>
        <v>1395</v>
      </c>
    </row>
    <row r="32" spans="1:18" ht="10.95" customHeight="1" x14ac:dyDescent="0.3">
      <c r="A32" s="17" t="s">
        <v>0</v>
      </c>
      <c r="B32" s="57" t="s">
        <v>426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</row>
    <row r="33" spans="1:16" ht="10.95" customHeight="1" x14ac:dyDescent="0.3">
      <c r="A33" s="1" t="s">
        <v>1</v>
      </c>
      <c r="B33" s="44" t="s">
        <v>13</v>
      </c>
      <c r="C33" s="45"/>
      <c r="D33" s="45"/>
      <c r="E33" s="11" t="s">
        <v>11</v>
      </c>
      <c r="F33" s="1" t="s">
        <v>1</v>
      </c>
      <c r="G33" s="44" t="s">
        <v>16</v>
      </c>
      <c r="H33" s="45"/>
      <c r="I33" s="45"/>
      <c r="J33" s="11" t="s">
        <v>11</v>
      </c>
      <c r="K33" s="1" t="s">
        <v>1</v>
      </c>
      <c r="L33" s="44" t="s">
        <v>17</v>
      </c>
      <c r="M33" s="45"/>
      <c r="N33" s="45"/>
      <c r="O33" s="11" t="s">
        <v>11</v>
      </c>
      <c r="P33" s="4"/>
    </row>
    <row r="34" spans="1:16" ht="10.95" customHeight="1" x14ac:dyDescent="0.3">
      <c r="A34" s="5" t="s">
        <v>8</v>
      </c>
      <c r="B34" s="38" t="s">
        <v>229</v>
      </c>
      <c r="C34" s="39"/>
      <c r="D34" s="39"/>
      <c r="E34" s="12">
        <f>42</f>
        <v>42</v>
      </c>
      <c r="F34" s="5" t="s">
        <v>9</v>
      </c>
      <c r="G34" s="38" t="s">
        <v>380</v>
      </c>
      <c r="H34" s="39"/>
      <c r="I34" s="39"/>
      <c r="J34" s="12">
        <f>135+51*3</f>
        <v>288</v>
      </c>
      <c r="K34" s="5" t="s">
        <v>10</v>
      </c>
      <c r="L34" s="38" t="s">
        <v>432</v>
      </c>
      <c r="M34" s="39"/>
      <c r="N34" s="39"/>
      <c r="O34" s="12">
        <f>120*2</f>
        <v>240</v>
      </c>
      <c r="P34" s="7"/>
    </row>
    <row r="35" spans="1:16" ht="10.95" customHeight="1" x14ac:dyDescent="0.3">
      <c r="A35" s="5" t="s">
        <v>8</v>
      </c>
      <c r="B35" s="38" t="s">
        <v>431</v>
      </c>
      <c r="C35" s="38"/>
      <c r="D35" s="38"/>
      <c r="E35" s="12">
        <v>300</v>
      </c>
      <c r="F35" s="5" t="s">
        <v>9</v>
      </c>
      <c r="G35" s="38" t="s">
        <v>390</v>
      </c>
      <c r="H35" s="39"/>
      <c r="I35" s="39"/>
      <c r="J35" s="12">
        <f>123*3</f>
        <v>369</v>
      </c>
      <c r="K35" s="5" t="s">
        <v>10</v>
      </c>
      <c r="L35" s="38" t="s">
        <v>433</v>
      </c>
      <c r="M35" s="39"/>
      <c r="N35" s="39"/>
      <c r="O35" s="12">
        <v>74</v>
      </c>
      <c r="P35" s="7"/>
    </row>
    <row r="36" spans="1:16" ht="10.95" customHeight="1" x14ac:dyDescent="0.3">
      <c r="A36" s="5" t="s">
        <v>8</v>
      </c>
      <c r="B36" s="38" t="s">
        <v>148</v>
      </c>
      <c r="C36" s="38"/>
      <c r="D36" s="38"/>
      <c r="E36" s="28">
        <f>51*3</f>
        <v>153</v>
      </c>
      <c r="F36" s="5" t="s">
        <v>9</v>
      </c>
      <c r="G36" s="38" t="s">
        <v>281</v>
      </c>
      <c r="H36" s="39"/>
      <c r="I36" s="39"/>
      <c r="J36" s="12">
        <v>184</v>
      </c>
      <c r="K36" s="5" t="s">
        <v>10</v>
      </c>
      <c r="L36" s="38" t="s">
        <v>96</v>
      </c>
      <c r="M36" s="39"/>
      <c r="N36" s="39"/>
      <c r="O36" s="12">
        <f>86*2</f>
        <v>172</v>
      </c>
      <c r="P36" s="7"/>
    </row>
    <row r="37" spans="1:16" ht="10.95" customHeight="1" x14ac:dyDescent="0.3">
      <c r="A37" s="10" t="s">
        <v>12</v>
      </c>
      <c r="B37" s="8"/>
      <c r="C37" s="9"/>
      <c r="D37" s="9"/>
      <c r="E37" s="12">
        <f>E34+E35+E36</f>
        <v>495</v>
      </c>
      <c r="F37" s="5" t="s">
        <v>9</v>
      </c>
      <c r="G37" s="8"/>
      <c r="H37" s="9"/>
      <c r="I37" s="9"/>
      <c r="J37" s="12">
        <f>J34+J35+J36</f>
        <v>841</v>
      </c>
      <c r="K37" s="5" t="s">
        <v>10</v>
      </c>
      <c r="L37" s="8"/>
      <c r="M37" s="9"/>
      <c r="N37" s="9"/>
      <c r="O37" s="12">
        <f>O34+O35+O36</f>
        <v>486</v>
      </c>
      <c r="P37" s="20">
        <f>E37+J37+O37</f>
        <v>1822</v>
      </c>
    </row>
    <row r="38" spans="1:16" ht="10.95" customHeight="1" x14ac:dyDescent="0.3">
      <c r="A38" s="18" t="s">
        <v>0</v>
      </c>
      <c r="B38" s="59" t="s">
        <v>427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</row>
    <row r="39" spans="1:16" ht="10.95" customHeight="1" x14ac:dyDescent="0.3">
      <c r="A39" s="1" t="s">
        <v>1</v>
      </c>
      <c r="B39" s="44" t="s">
        <v>13</v>
      </c>
      <c r="C39" s="45"/>
      <c r="D39" s="45"/>
      <c r="E39" s="11" t="s">
        <v>11</v>
      </c>
      <c r="F39" s="1" t="s">
        <v>1</v>
      </c>
      <c r="G39" s="44" t="s">
        <v>16</v>
      </c>
      <c r="H39" s="45"/>
      <c r="I39" s="45"/>
      <c r="J39" s="11" t="s">
        <v>11</v>
      </c>
      <c r="K39" s="1" t="s">
        <v>1</v>
      </c>
      <c r="L39" s="44" t="s">
        <v>17</v>
      </c>
      <c r="M39" s="45"/>
      <c r="N39" s="45"/>
      <c r="O39" s="11" t="s">
        <v>11</v>
      </c>
      <c r="P39" s="4"/>
    </row>
    <row r="40" spans="1:16" ht="10.95" customHeight="1" x14ac:dyDescent="0.3">
      <c r="A40" s="5" t="s">
        <v>8</v>
      </c>
      <c r="B40" s="38" t="s">
        <v>435</v>
      </c>
      <c r="C40" s="39"/>
      <c r="D40" s="39"/>
      <c r="E40" s="12">
        <v>190</v>
      </c>
      <c r="F40" s="5" t="s">
        <v>9</v>
      </c>
      <c r="G40" s="38"/>
      <c r="H40" s="39"/>
      <c r="I40" s="39"/>
      <c r="J40" s="12"/>
      <c r="K40" s="5" t="s">
        <v>10</v>
      </c>
      <c r="L40" s="38" t="s">
        <v>436</v>
      </c>
      <c r="M40" s="39"/>
      <c r="N40" s="39"/>
      <c r="O40" s="12">
        <f>160+210</f>
        <v>370</v>
      </c>
      <c r="P40" s="7"/>
    </row>
    <row r="41" spans="1:16" ht="10.95" customHeight="1" x14ac:dyDescent="0.3">
      <c r="A41" s="5" t="s">
        <v>8</v>
      </c>
      <c r="B41" s="38" t="s">
        <v>197</v>
      </c>
      <c r="C41" s="39"/>
      <c r="D41" s="39"/>
      <c r="E41" s="12">
        <f>261*3</f>
        <v>783</v>
      </c>
      <c r="F41" s="5" t="s">
        <v>9</v>
      </c>
      <c r="G41" s="38"/>
      <c r="H41" s="39"/>
      <c r="I41" s="39"/>
      <c r="J41" s="12"/>
      <c r="K41" s="5" t="s">
        <v>10</v>
      </c>
      <c r="L41" s="38" t="s">
        <v>435</v>
      </c>
      <c r="M41" s="39"/>
      <c r="N41" s="39"/>
      <c r="O41" s="12">
        <f>190*2</f>
        <v>380</v>
      </c>
      <c r="P41" s="7"/>
    </row>
    <row r="42" spans="1:16" ht="10.95" customHeight="1" x14ac:dyDescent="0.3">
      <c r="A42" s="5" t="s">
        <v>8</v>
      </c>
      <c r="B42" s="38" t="s">
        <v>96</v>
      </c>
      <c r="C42" s="39"/>
      <c r="D42" s="39"/>
      <c r="E42" s="12">
        <f>86*2</f>
        <v>172</v>
      </c>
      <c r="F42" s="5" t="s">
        <v>9</v>
      </c>
      <c r="G42" s="38"/>
      <c r="H42" s="39"/>
      <c r="I42" s="39"/>
      <c r="J42" s="12"/>
      <c r="K42" s="5" t="s">
        <v>10</v>
      </c>
      <c r="L42" s="38" t="s">
        <v>96</v>
      </c>
      <c r="M42" s="39"/>
      <c r="N42" s="39"/>
      <c r="O42" s="12">
        <v>86</v>
      </c>
      <c r="P42" s="7"/>
    </row>
    <row r="43" spans="1:16" ht="10.95" customHeight="1" x14ac:dyDescent="0.3">
      <c r="A43" s="10" t="s">
        <v>12</v>
      </c>
      <c r="B43" s="8"/>
      <c r="C43" s="9"/>
      <c r="D43" s="9"/>
      <c r="E43" s="12">
        <f>E40+E41+E42</f>
        <v>1145</v>
      </c>
      <c r="F43" s="5" t="s">
        <v>9</v>
      </c>
      <c r="G43" s="8"/>
      <c r="H43" s="9"/>
      <c r="I43" s="9"/>
      <c r="J43" s="12">
        <f>J40+J41+J42</f>
        <v>0</v>
      </c>
      <c r="K43" s="5" t="s">
        <v>10</v>
      </c>
      <c r="L43" s="8"/>
      <c r="M43" s="9"/>
      <c r="N43" s="9"/>
      <c r="O43" s="12">
        <f>O40+O41+O42</f>
        <v>836</v>
      </c>
      <c r="P43" s="19">
        <f>E43+J43+O43</f>
        <v>1981</v>
      </c>
    </row>
    <row r="44" spans="1:16" x14ac:dyDescent="0.3">
      <c r="A44" s="5"/>
      <c r="B44" s="2"/>
      <c r="C44" s="2"/>
      <c r="D44" s="2"/>
      <c r="E44" s="2"/>
      <c r="F44" s="2"/>
      <c r="G44" s="37"/>
      <c r="H44" s="37"/>
      <c r="I44" s="37"/>
      <c r="J44" s="37"/>
      <c r="K44" s="37"/>
      <c r="L44" s="37"/>
      <c r="M44" s="37"/>
      <c r="N44" s="37"/>
      <c r="O44" s="37"/>
      <c r="P44" s="37"/>
    </row>
    <row r="45" spans="1:16" ht="12.6" customHeight="1" x14ac:dyDescent="0.3">
      <c r="A45" s="5"/>
      <c r="B45" s="2"/>
      <c r="C45" s="2"/>
      <c r="D45" s="2"/>
      <c r="E45" s="2"/>
      <c r="F45" s="2"/>
      <c r="G45" s="37"/>
      <c r="H45" s="37"/>
      <c r="I45" s="37"/>
      <c r="J45" s="37"/>
      <c r="K45" s="37"/>
      <c r="L45" s="37"/>
      <c r="M45" s="37"/>
      <c r="N45" s="37"/>
      <c r="O45" s="37"/>
      <c r="P45" s="37"/>
    </row>
  </sheetData>
  <mergeCells count="92">
    <mergeCell ref="B41:D41"/>
    <mergeCell ref="G41:I41"/>
    <mergeCell ref="L41:N41"/>
    <mergeCell ref="B42:D42"/>
    <mergeCell ref="G42:I42"/>
    <mergeCell ref="L42:N42"/>
    <mergeCell ref="B38:P38"/>
    <mergeCell ref="B39:D39"/>
    <mergeCell ref="G39:I39"/>
    <mergeCell ref="L39:N39"/>
    <mergeCell ref="B40:D40"/>
    <mergeCell ref="G40:I40"/>
    <mergeCell ref="L40:N40"/>
    <mergeCell ref="B35:D35"/>
    <mergeCell ref="G35:I35"/>
    <mergeCell ref="L35:N35"/>
    <mergeCell ref="B36:D36"/>
    <mergeCell ref="G36:I36"/>
    <mergeCell ref="L36:N36"/>
    <mergeCell ref="B32:P32"/>
    <mergeCell ref="B33:D33"/>
    <mergeCell ref="G33:I33"/>
    <mergeCell ref="L33:N33"/>
    <mergeCell ref="B34:D34"/>
    <mergeCell ref="G34:I34"/>
    <mergeCell ref="L34:N34"/>
    <mergeCell ref="B29:D29"/>
    <mergeCell ref="G29:I29"/>
    <mergeCell ref="L29:N29"/>
    <mergeCell ref="B30:D30"/>
    <mergeCell ref="G30:I30"/>
    <mergeCell ref="L30:N30"/>
    <mergeCell ref="B26:P26"/>
    <mergeCell ref="B27:D27"/>
    <mergeCell ref="G27:I27"/>
    <mergeCell ref="L27:N27"/>
    <mergeCell ref="B28:D28"/>
    <mergeCell ref="G28:I28"/>
    <mergeCell ref="L28:N28"/>
    <mergeCell ref="B23:D23"/>
    <mergeCell ref="G23:I23"/>
    <mergeCell ref="L23:N23"/>
    <mergeCell ref="B24:D24"/>
    <mergeCell ref="G24:I24"/>
    <mergeCell ref="L24:N24"/>
    <mergeCell ref="B20:P20"/>
    <mergeCell ref="B21:D21"/>
    <mergeCell ref="G21:I21"/>
    <mergeCell ref="L21:N21"/>
    <mergeCell ref="B22:D22"/>
    <mergeCell ref="G22:I22"/>
    <mergeCell ref="L22:N22"/>
    <mergeCell ref="B17:D17"/>
    <mergeCell ref="G17:I17"/>
    <mergeCell ref="L17:N17"/>
    <mergeCell ref="B18:D18"/>
    <mergeCell ref="G18:I18"/>
    <mergeCell ref="L18:N18"/>
    <mergeCell ref="B14:P14"/>
    <mergeCell ref="B15:D15"/>
    <mergeCell ref="G15:I15"/>
    <mergeCell ref="L15:N15"/>
    <mergeCell ref="B16:D16"/>
    <mergeCell ref="G16:I16"/>
    <mergeCell ref="L16:N16"/>
    <mergeCell ref="B12:D12"/>
    <mergeCell ref="G11:I11"/>
    <mergeCell ref="L11:N11"/>
    <mergeCell ref="G12:I12"/>
    <mergeCell ref="L12:N12"/>
    <mergeCell ref="B8:P8"/>
    <mergeCell ref="B9:D9"/>
    <mergeCell ref="G9:I9"/>
    <mergeCell ref="L9:N9"/>
    <mergeCell ref="B11:D11"/>
    <mergeCell ref="G10:I10"/>
    <mergeCell ref="L10:N10"/>
    <mergeCell ref="B10:D10"/>
    <mergeCell ref="B5:D5"/>
    <mergeCell ref="G5:I5"/>
    <mergeCell ref="L5:N5"/>
    <mergeCell ref="B6:D6"/>
    <mergeCell ref="G6:I6"/>
    <mergeCell ref="L6:N6"/>
    <mergeCell ref="B4:D4"/>
    <mergeCell ref="G4:I4"/>
    <mergeCell ref="L4:N4"/>
    <mergeCell ref="A1:P1"/>
    <mergeCell ref="B2:P2"/>
    <mergeCell ref="B3:D3"/>
    <mergeCell ref="G3:I3"/>
    <mergeCell ref="L3:N3"/>
  </mergeCells>
  <pageMargins left="0.70866141732283472" right="0.70866141732283472" top="0.74803149606299213" bottom="0.74803149606299213" header="0.31496062992125984" footer="0.31496062992125984"/>
  <pageSetup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45"/>
  <sheetViews>
    <sheetView zoomScale="110" zoomScaleNormal="110" workbookViewId="0">
      <selection activeCell="R14" sqref="R14"/>
    </sheetView>
  </sheetViews>
  <sheetFormatPr baseColWidth="10" defaultRowHeight="14.4" x14ac:dyDescent="0.3"/>
  <cols>
    <col min="1" max="1" width="10.6640625" customWidth="1"/>
    <col min="2" max="4" width="7.6640625" customWidth="1"/>
    <col min="5" max="5" width="5.6640625" customWidth="1"/>
    <col min="6" max="6" width="8.6640625" customWidth="1"/>
    <col min="7" max="9" width="7.6640625" customWidth="1"/>
    <col min="10" max="10" width="5.6640625" customWidth="1"/>
    <col min="11" max="11" width="6.6640625" customWidth="1"/>
    <col min="12" max="14" width="7.6640625" customWidth="1"/>
    <col min="15" max="15" width="5.6640625" customWidth="1"/>
    <col min="16" max="16" width="6.6640625" customWidth="1"/>
  </cols>
  <sheetData>
    <row r="1" spans="1:16" ht="18" x14ac:dyDescent="0.35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41"/>
      <c r="N1" s="41"/>
      <c r="O1" s="41"/>
      <c r="P1" s="41"/>
    </row>
    <row r="2" spans="1:16" ht="10.95" customHeight="1" x14ac:dyDescent="0.3">
      <c r="A2" s="6" t="s">
        <v>0</v>
      </c>
      <c r="B2" s="42" t="s">
        <v>122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0.95" customHeight="1" x14ac:dyDescent="0.3">
      <c r="A3" s="1" t="s">
        <v>1</v>
      </c>
      <c r="B3" s="44" t="s">
        <v>13</v>
      </c>
      <c r="C3" s="45"/>
      <c r="D3" s="45"/>
      <c r="E3" s="11" t="s">
        <v>11</v>
      </c>
      <c r="F3" s="1" t="s">
        <v>1</v>
      </c>
      <c r="G3" s="44" t="s">
        <v>16</v>
      </c>
      <c r="H3" s="45"/>
      <c r="I3" s="45"/>
      <c r="J3" s="11" t="s">
        <v>11</v>
      </c>
      <c r="K3" s="1" t="s">
        <v>1</v>
      </c>
      <c r="L3" s="44" t="s">
        <v>17</v>
      </c>
      <c r="M3" s="45"/>
      <c r="N3" s="45"/>
      <c r="O3" s="11" t="s">
        <v>11</v>
      </c>
      <c r="P3" s="4"/>
    </row>
    <row r="4" spans="1:16" ht="10.95" customHeight="1" x14ac:dyDescent="0.3">
      <c r="A4" s="5" t="s">
        <v>8</v>
      </c>
      <c r="B4" s="38" t="s">
        <v>132</v>
      </c>
      <c r="C4" s="39"/>
      <c r="D4" s="39"/>
      <c r="E4" s="12">
        <v>342</v>
      </c>
      <c r="F4" s="5" t="s">
        <v>9</v>
      </c>
      <c r="G4" s="38" t="s">
        <v>129</v>
      </c>
      <c r="H4" s="39"/>
      <c r="I4" s="39"/>
      <c r="J4" s="12">
        <f>82+105</f>
        <v>187</v>
      </c>
      <c r="K4" s="5" t="s">
        <v>10</v>
      </c>
      <c r="L4" s="38" t="s">
        <v>86</v>
      </c>
      <c r="M4" s="39"/>
      <c r="N4" s="39"/>
      <c r="O4" s="12">
        <v>196</v>
      </c>
      <c r="P4" s="7"/>
    </row>
    <row r="5" spans="1:16" ht="10.95" customHeight="1" x14ac:dyDescent="0.3">
      <c r="A5" s="5" t="s">
        <v>8</v>
      </c>
      <c r="B5" s="38" t="s">
        <v>52</v>
      </c>
      <c r="C5" s="39"/>
      <c r="D5" s="39"/>
      <c r="E5" s="12">
        <f>42+134</f>
        <v>176</v>
      </c>
      <c r="F5" s="5" t="s">
        <v>9</v>
      </c>
      <c r="G5" s="38" t="s">
        <v>134</v>
      </c>
      <c r="H5" s="39"/>
      <c r="I5" s="39"/>
      <c r="J5" s="12">
        <f>164*3</f>
        <v>492</v>
      </c>
      <c r="K5" s="5" t="s">
        <v>10</v>
      </c>
      <c r="L5" s="38"/>
      <c r="M5" s="39"/>
      <c r="N5" s="39"/>
      <c r="O5" s="12"/>
      <c r="P5" s="7"/>
    </row>
    <row r="6" spans="1:16" ht="10.95" customHeight="1" x14ac:dyDescent="0.3">
      <c r="A6" s="5" t="s">
        <v>8</v>
      </c>
      <c r="B6" s="38"/>
      <c r="C6" s="39"/>
      <c r="D6" s="39"/>
      <c r="E6" s="12"/>
      <c r="F6" s="5" t="s">
        <v>9</v>
      </c>
      <c r="G6" s="38" t="s">
        <v>133</v>
      </c>
      <c r="H6" s="39"/>
      <c r="I6" s="39"/>
      <c r="J6" s="12">
        <v>52</v>
      </c>
      <c r="K6" s="5" t="s">
        <v>10</v>
      </c>
      <c r="L6" s="38"/>
      <c r="M6" s="39"/>
      <c r="N6" s="39"/>
      <c r="O6" s="12"/>
      <c r="P6" s="7"/>
    </row>
    <row r="7" spans="1:16" ht="10.95" customHeight="1" x14ac:dyDescent="0.3">
      <c r="A7" s="10" t="s">
        <v>12</v>
      </c>
      <c r="B7" s="8"/>
      <c r="C7" s="9"/>
      <c r="D7" s="9"/>
      <c r="E7" s="12">
        <f>E4+E5+E6</f>
        <v>518</v>
      </c>
      <c r="F7" s="5" t="s">
        <v>9</v>
      </c>
      <c r="G7" s="8"/>
      <c r="H7" s="9"/>
      <c r="I7" s="9"/>
      <c r="J7" s="12">
        <f>J4+J5+J6</f>
        <v>731</v>
      </c>
      <c r="K7" s="5" t="s">
        <v>10</v>
      </c>
      <c r="L7" s="8"/>
      <c r="M7" s="9"/>
      <c r="N7" s="9"/>
      <c r="O7" s="12">
        <f>O4+O5+O6</f>
        <v>196</v>
      </c>
      <c r="P7" s="25">
        <f>E7+J7+O7</f>
        <v>1445</v>
      </c>
    </row>
    <row r="8" spans="1:16" ht="10.95" customHeight="1" x14ac:dyDescent="0.3">
      <c r="A8" s="13" t="s">
        <v>0</v>
      </c>
      <c r="B8" s="46" t="s">
        <v>123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10.95" customHeight="1" x14ac:dyDescent="0.3">
      <c r="A9" s="1" t="s">
        <v>1</v>
      </c>
      <c r="B9" s="44" t="s">
        <v>13</v>
      </c>
      <c r="C9" s="45"/>
      <c r="D9" s="45"/>
      <c r="E9" s="11" t="s">
        <v>11</v>
      </c>
      <c r="F9" s="1" t="s">
        <v>1</v>
      </c>
      <c r="G9" s="44" t="s">
        <v>16</v>
      </c>
      <c r="H9" s="45"/>
      <c r="I9" s="45"/>
      <c r="J9" s="11" t="s">
        <v>11</v>
      </c>
      <c r="K9" s="1" t="s">
        <v>1</v>
      </c>
      <c r="L9" s="44" t="s">
        <v>17</v>
      </c>
      <c r="M9" s="45"/>
      <c r="N9" s="45"/>
      <c r="O9" s="11" t="s">
        <v>11</v>
      </c>
      <c r="P9" s="4"/>
    </row>
    <row r="10" spans="1:16" ht="10.95" customHeight="1" x14ac:dyDescent="0.3">
      <c r="A10" s="5" t="s">
        <v>8</v>
      </c>
      <c r="B10" s="38" t="s">
        <v>129</v>
      </c>
      <c r="C10" s="39"/>
      <c r="D10" s="39"/>
      <c r="E10" s="12">
        <f>82+105</f>
        <v>187</v>
      </c>
      <c r="F10" s="5" t="s">
        <v>9</v>
      </c>
      <c r="G10" s="38" t="s">
        <v>138</v>
      </c>
      <c r="H10" s="39"/>
      <c r="I10" s="39"/>
      <c r="J10" s="12">
        <v>700</v>
      </c>
      <c r="K10" s="5" t="s">
        <v>10</v>
      </c>
      <c r="L10" s="38" t="s">
        <v>117</v>
      </c>
      <c r="M10" s="39"/>
      <c r="N10" s="39"/>
      <c r="O10" s="12">
        <f>155*2</f>
        <v>310</v>
      </c>
      <c r="P10" s="7"/>
    </row>
    <row r="11" spans="1:16" ht="10.95" customHeight="1" x14ac:dyDescent="0.3">
      <c r="A11" s="5" t="s">
        <v>8</v>
      </c>
      <c r="B11" s="38" t="s">
        <v>130</v>
      </c>
      <c r="C11" s="39"/>
      <c r="D11" s="39"/>
      <c r="E11" s="12">
        <v>135</v>
      </c>
      <c r="F11" s="5" t="s">
        <v>9</v>
      </c>
      <c r="G11" s="38" t="s">
        <v>139</v>
      </c>
      <c r="H11" s="39"/>
      <c r="I11" s="39"/>
      <c r="J11" s="12">
        <f>42*6</f>
        <v>252</v>
      </c>
      <c r="K11" s="5" t="s">
        <v>10</v>
      </c>
      <c r="L11" s="38"/>
      <c r="M11" s="39"/>
      <c r="N11" s="39"/>
      <c r="O11" s="12"/>
      <c r="P11" s="7"/>
    </row>
    <row r="12" spans="1:16" ht="10.95" customHeight="1" x14ac:dyDescent="0.3">
      <c r="A12" s="5" t="s">
        <v>8</v>
      </c>
      <c r="B12" s="38" t="s">
        <v>131</v>
      </c>
      <c r="C12" s="39"/>
      <c r="D12" s="39"/>
      <c r="E12" s="12">
        <f>42+52*2</f>
        <v>146</v>
      </c>
      <c r="F12" s="5" t="s">
        <v>9</v>
      </c>
      <c r="G12" s="38"/>
      <c r="H12" s="39"/>
      <c r="I12" s="39"/>
      <c r="J12" s="12"/>
      <c r="K12" s="5" t="s">
        <v>10</v>
      </c>
      <c r="L12" s="38"/>
      <c r="M12" s="39"/>
      <c r="N12" s="39"/>
      <c r="O12" s="12"/>
      <c r="P12" s="7"/>
    </row>
    <row r="13" spans="1:16" ht="10.95" customHeight="1" x14ac:dyDescent="0.3">
      <c r="A13" s="10" t="s">
        <v>12</v>
      </c>
      <c r="B13" s="8"/>
      <c r="C13" s="9"/>
      <c r="D13" s="9"/>
      <c r="E13" s="12">
        <f>E10+E11+E12</f>
        <v>468</v>
      </c>
      <c r="F13" s="5" t="s">
        <v>9</v>
      </c>
      <c r="G13" s="8"/>
      <c r="H13" s="9"/>
      <c r="I13" s="9"/>
      <c r="J13" s="12">
        <f>J10+J11+J12</f>
        <v>952</v>
      </c>
      <c r="K13" s="5" t="s">
        <v>10</v>
      </c>
      <c r="L13" s="8"/>
      <c r="M13" s="9"/>
      <c r="N13" s="9"/>
      <c r="O13" s="12">
        <f>O10+O11+O12</f>
        <v>310</v>
      </c>
      <c r="P13" s="24">
        <f>E13+J13+O13</f>
        <v>1730</v>
      </c>
    </row>
    <row r="14" spans="1:16" ht="10.95" customHeight="1" x14ac:dyDescent="0.3">
      <c r="A14" s="14" t="s">
        <v>0</v>
      </c>
      <c r="B14" s="48" t="s">
        <v>124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1:16" ht="10.95" customHeight="1" x14ac:dyDescent="0.3">
      <c r="A15" s="1" t="s">
        <v>1</v>
      </c>
      <c r="B15" s="44" t="s">
        <v>13</v>
      </c>
      <c r="C15" s="45"/>
      <c r="D15" s="45"/>
      <c r="E15" s="11" t="s">
        <v>11</v>
      </c>
      <c r="F15" s="1" t="s">
        <v>1</v>
      </c>
      <c r="G15" s="44" t="s">
        <v>16</v>
      </c>
      <c r="H15" s="45"/>
      <c r="I15" s="45"/>
      <c r="J15" s="11" t="s">
        <v>11</v>
      </c>
      <c r="K15" s="1" t="s">
        <v>1</v>
      </c>
      <c r="L15" s="44" t="s">
        <v>17</v>
      </c>
      <c r="M15" s="45"/>
      <c r="N15" s="45"/>
      <c r="O15" s="11" t="s">
        <v>11</v>
      </c>
      <c r="P15" s="4"/>
    </row>
    <row r="16" spans="1:16" ht="10.95" customHeight="1" x14ac:dyDescent="0.3">
      <c r="A16" s="5" t="s">
        <v>8</v>
      </c>
      <c r="B16" s="38" t="s">
        <v>129</v>
      </c>
      <c r="C16" s="39"/>
      <c r="D16" s="39"/>
      <c r="E16" s="12">
        <f>82+105</f>
        <v>187</v>
      </c>
      <c r="F16" s="5" t="s">
        <v>9</v>
      </c>
      <c r="G16" s="50" t="s">
        <v>136</v>
      </c>
      <c r="H16" s="39"/>
      <c r="I16" s="39"/>
      <c r="J16" s="12">
        <f>92*6</f>
        <v>552</v>
      </c>
      <c r="K16" s="5" t="s">
        <v>10</v>
      </c>
      <c r="L16" s="38" t="s">
        <v>115</v>
      </c>
      <c r="M16" s="39"/>
      <c r="N16" s="39"/>
      <c r="O16" s="12">
        <v>464</v>
      </c>
      <c r="P16" s="7"/>
    </row>
    <row r="17" spans="1:18" ht="10.95" customHeight="1" x14ac:dyDescent="0.3">
      <c r="A17" s="5" t="s">
        <v>8</v>
      </c>
      <c r="B17" s="38" t="s">
        <v>135</v>
      </c>
      <c r="C17" s="38"/>
      <c r="D17" s="38"/>
      <c r="E17" s="12">
        <f>109+184</f>
        <v>293</v>
      </c>
      <c r="F17" s="5" t="s">
        <v>9</v>
      </c>
      <c r="G17" s="38" t="s">
        <v>137</v>
      </c>
      <c r="H17" s="39"/>
      <c r="I17" s="39"/>
      <c r="J17" s="12">
        <f>154*2</f>
        <v>308</v>
      </c>
      <c r="K17" s="5" t="s">
        <v>10</v>
      </c>
      <c r="L17" s="38"/>
      <c r="M17" s="39"/>
      <c r="N17" s="39"/>
      <c r="O17" s="12"/>
      <c r="P17" s="7"/>
    </row>
    <row r="18" spans="1:18" ht="10.95" customHeight="1" x14ac:dyDescent="0.3">
      <c r="A18" s="5" t="s">
        <v>8</v>
      </c>
      <c r="B18" s="38" t="s">
        <v>131</v>
      </c>
      <c r="C18" s="39"/>
      <c r="D18" s="39"/>
      <c r="E18" s="12">
        <f>42+104</f>
        <v>146</v>
      </c>
      <c r="F18" s="5" t="s">
        <v>9</v>
      </c>
      <c r="G18" s="38" t="s">
        <v>95</v>
      </c>
      <c r="H18" s="39"/>
      <c r="I18" s="39"/>
      <c r="J18" s="12">
        <v>240</v>
      </c>
      <c r="K18" s="5" t="s">
        <v>10</v>
      </c>
      <c r="L18" s="38"/>
      <c r="M18" s="39"/>
      <c r="N18" s="39"/>
      <c r="O18" s="12"/>
      <c r="P18" s="7"/>
    </row>
    <row r="19" spans="1:18" ht="10.95" customHeight="1" x14ac:dyDescent="0.3">
      <c r="A19" s="10" t="s">
        <v>12</v>
      </c>
      <c r="B19" s="8"/>
      <c r="C19" s="9"/>
      <c r="D19" s="9"/>
      <c r="E19" s="12">
        <f>E16+E17+E18</f>
        <v>626</v>
      </c>
      <c r="F19" s="5" t="s">
        <v>9</v>
      </c>
      <c r="G19" s="8"/>
      <c r="H19" s="9"/>
      <c r="I19" s="9"/>
      <c r="J19" s="12">
        <f>J16+J17+J18</f>
        <v>1100</v>
      </c>
      <c r="K19" s="5" t="s">
        <v>10</v>
      </c>
      <c r="L19" s="8"/>
      <c r="M19" s="9"/>
      <c r="N19" s="9"/>
      <c r="O19" s="12">
        <f>O16+O17+O18</f>
        <v>464</v>
      </c>
      <c r="P19" s="23">
        <f>E19+J19+O19</f>
        <v>2190</v>
      </c>
    </row>
    <row r="20" spans="1:18" ht="10.95" customHeight="1" x14ac:dyDescent="0.3">
      <c r="A20" s="15" t="s">
        <v>0</v>
      </c>
      <c r="B20" s="53" t="s">
        <v>125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8" ht="10.95" customHeight="1" x14ac:dyDescent="0.3">
      <c r="A21" s="1" t="s">
        <v>1</v>
      </c>
      <c r="B21" s="44" t="s">
        <v>13</v>
      </c>
      <c r="C21" s="45"/>
      <c r="D21" s="45"/>
      <c r="E21" s="11" t="s">
        <v>11</v>
      </c>
      <c r="F21" s="1" t="s">
        <v>1</v>
      </c>
      <c r="G21" s="44" t="s">
        <v>16</v>
      </c>
      <c r="H21" s="45"/>
      <c r="I21" s="45"/>
      <c r="J21" s="11" t="s">
        <v>11</v>
      </c>
      <c r="K21" s="1" t="s">
        <v>1</v>
      </c>
      <c r="L21" s="44" t="s">
        <v>17</v>
      </c>
      <c r="M21" s="45"/>
      <c r="N21" s="45"/>
      <c r="O21" s="11" t="s">
        <v>11</v>
      </c>
      <c r="P21" s="4"/>
    </row>
    <row r="22" spans="1:18" ht="10.95" customHeight="1" x14ac:dyDescent="0.3">
      <c r="A22" s="5" t="s">
        <v>8</v>
      </c>
      <c r="B22" s="38" t="s">
        <v>140</v>
      </c>
      <c r="C22" s="39"/>
      <c r="D22" s="39"/>
      <c r="E22" s="12">
        <f>276+125*2</f>
        <v>526</v>
      </c>
      <c r="F22" s="5" t="s">
        <v>9</v>
      </c>
      <c r="G22" s="38" t="s">
        <v>145</v>
      </c>
      <c r="H22" s="39"/>
      <c r="I22" s="39"/>
      <c r="J22" s="12">
        <f>105*2+92</f>
        <v>302</v>
      </c>
      <c r="K22" s="5" t="s">
        <v>10</v>
      </c>
      <c r="L22" s="38" t="s">
        <v>148</v>
      </c>
      <c r="M22" s="39"/>
      <c r="N22" s="39"/>
      <c r="O22" s="12">
        <f>52*3</f>
        <v>156</v>
      </c>
      <c r="P22" s="7"/>
    </row>
    <row r="23" spans="1:18" ht="10.95" customHeight="1" x14ac:dyDescent="0.3">
      <c r="A23" s="5" t="s">
        <v>8</v>
      </c>
      <c r="B23" s="38" t="s">
        <v>149</v>
      </c>
      <c r="C23" s="39"/>
      <c r="D23" s="39"/>
      <c r="E23" s="12">
        <f>42*1.5</f>
        <v>63</v>
      </c>
      <c r="F23" s="5" t="s">
        <v>9</v>
      </c>
      <c r="G23" s="38" t="s">
        <v>144</v>
      </c>
      <c r="H23" s="38"/>
      <c r="I23" s="38"/>
      <c r="J23" s="12">
        <v>225</v>
      </c>
      <c r="K23" s="5" t="s">
        <v>10</v>
      </c>
      <c r="L23" s="38" t="s">
        <v>86</v>
      </c>
      <c r="M23" s="39"/>
      <c r="N23" s="39"/>
      <c r="O23" s="12">
        <v>196</v>
      </c>
      <c r="P23" s="7"/>
    </row>
    <row r="24" spans="1:18" ht="10.95" customHeight="1" x14ac:dyDescent="0.3">
      <c r="A24" s="5" t="s">
        <v>8</v>
      </c>
      <c r="B24" s="38"/>
      <c r="C24" s="39"/>
      <c r="D24" s="39"/>
      <c r="E24" s="12"/>
      <c r="F24" s="5" t="s">
        <v>9</v>
      </c>
      <c r="G24" s="38" t="s">
        <v>146</v>
      </c>
      <c r="H24" s="39"/>
      <c r="I24" s="39"/>
      <c r="J24" s="12">
        <f>140+105</f>
        <v>245</v>
      </c>
      <c r="K24" s="5" t="s">
        <v>10</v>
      </c>
      <c r="L24" s="51" t="s">
        <v>147</v>
      </c>
      <c r="M24" s="52"/>
      <c r="N24" s="52"/>
      <c r="O24" s="28">
        <f>55*2</f>
        <v>110</v>
      </c>
      <c r="P24" s="29"/>
      <c r="Q24" s="30"/>
      <c r="R24" s="30"/>
    </row>
    <row r="25" spans="1:18" ht="10.95" customHeight="1" x14ac:dyDescent="0.3">
      <c r="A25" s="10" t="s">
        <v>12</v>
      </c>
      <c r="B25" s="8"/>
      <c r="C25" s="9"/>
      <c r="D25" s="9"/>
      <c r="E25" s="12">
        <f>E22+E23+E24</f>
        <v>589</v>
      </c>
      <c r="F25" s="5" t="s">
        <v>9</v>
      </c>
      <c r="G25" s="8"/>
      <c r="H25" s="9"/>
      <c r="I25" s="9"/>
      <c r="J25" s="12">
        <f>J22+J23+J24</f>
        <v>772</v>
      </c>
      <c r="K25" s="5" t="s">
        <v>10</v>
      </c>
      <c r="L25" s="8"/>
      <c r="M25" s="9"/>
      <c r="N25" s="9"/>
      <c r="O25" s="12">
        <f>O22+O23+O24</f>
        <v>462</v>
      </c>
      <c r="P25" s="22">
        <f>E25+J25+O25</f>
        <v>1823</v>
      </c>
    </row>
    <row r="26" spans="1:18" ht="10.95" customHeight="1" x14ac:dyDescent="0.3">
      <c r="A26" s="16" t="s">
        <v>0</v>
      </c>
      <c r="B26" s="55" t="s">
        <v>126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8" ht="10.95" customHeight="1" x14ac:dyDescent="0.3">
      <c r="A27" s="1" t="s">
        <v>1</v>
      </c>
      <c r="B27" s="44" t="s">
        <v>13</v>
      </c>
      <c r="C27" s="45"/>
      <c r="D27" s="45"/>
      <c r="E27" s="11" t="s">
        <v>11</v>
      </c>
      <c r="F27" s="1" t="s">
        <v>1</v>
      </c>
      <c r="G27" s="44" t="s">
        <v>16</v>
      </c>
      <c r="H27" s="45"/>
      <c r="I27" s="45"/>
      <c r="J27" s="11" t="s">
        <v>11</v>
      </c>
      <c r="K27" s="1" t="s">
        <v>1</v>
      </c>
      <c r="L27" s="44" t="s">
        <v>17</v>
      </c>
      <c r="M27" s="45"/>
      <c r="N27" s="45"/>
      <c r="O27" s="11" t="s">
        <v>11</v>
      </c>
      <c r="P27" s="4"/>
    </row>
    <row r="28" spans="1:18" ht="10.95" customHeight="1" x14ac:dyDescent="0.3">
      <c r="A28" s="5" t="s">
        <v>8</v>
      </c>
      <c r="B28" s="38" t="s">
        <v>150</v>
      </c>
      <c r="C28" s="39"/>
      <c r="D28" s="39"/>
      <c r="E28" s="12">
        <f>42+52*2</f>
        <v>146</v>
      </c>
      <c r="F28" s="5" t="s">
        <v>9</v>
      </c>
      <c r="G28" s="38" t="s">
        <v>151</v>
      </c>
      <c r="H28" s="39"/>
      <c r="I28" s="39"/>
      <c r="J28" s="12">
        <f>105*2</f>
        <v>210</v>
      </c>
      <c r="K28" s="5" t="s">
        <v>10</v>
      </c>
      <c r="L28" s="38" t="s">
        <v>139</v>
      </c>
      <c r="M28" s="39"/>
      <c r="N28" s="39"/>
      <c r="O28" s="12">
        <f>42*6</f>
        <v>252</v>
      </c>
      <c r="P28" s="7"/>
    </row>
    <row r="29" spans="1:18" ht="10.95" customHeight="1" x14ac:dyDescent="0.3">
      <c r="A29" s="5" t="s">
        <v>8</v>
      </c>
      <c r="B29" s="38" t="s">
        <v>144</v>
      </c>
      <c r="C29" s="38"/>
      <c r="D29" s="38"/>
      <c r="E29" s="28">
        <v>225</v>
      </c>
      <c r="F29" s="5" t="s">
        <v>9</v>
      </c>
      <c r="G29" s="38" t="s">
        <v>146</v>
      </c>
      <c r="H29" s="39"/>
      <c r="I29" s="39"/>
      <c r="J29" s="12">
        <f>140+105</f>
        <v>245</v>
      </c>
      <c r="K29" s="5" t="s">
        <v>10</v>
      </c>
      <c r="L29" s="38" t="s">
        <v>94</v>
      </c>
      <c r="M29" s="39"/>
      <c r="N29" s="39"/>
      <c r="O29" s="12">
        <v>270</v>
      </c>
      <c r="P29" s="7"/>
    </row>
    <row r="30" spans="1:18" ht="10.95" customHeight="1" x14ac:dyDescent="0.3">
      <c r="A30" s="5" t="s">
        <v>8</v>
      </c>
      <c r="B30" s="38" t="s">
        <v>146</v>
      </c>
      <c r="C30" s="39"/>
      <c r="D30" s="39"/>
      <c r="E30" s="12">
        <f>140+105</f>
        <v>245</v>
      </c>
      <c r="F30" s="5" t="s">
        <v>9</v>
      </c>
      <c r="G30" s="38" t="s">
        <v>153</v>
      </c>
      <c r="H30" s="39"/>
      <c r="I30" s="39"/>
      <c r="J30" s="12">
        <f>419+52*2</f>
        <v>523</v>
      </c>
      <c r="K30" s="5" t="s">
        <v>10</v>
      </c>
      <c r="L30" s="38" t="s">
        <v>120</v>
      </c>
      <c r="M30" s="39"/>
      <c r="N30" s="39"/>
      <c r="O30" s="12">
        <v>152</v>
      </c>
      <c r="P30" s="7"/>
    </row>
    <row r="31" spans="1:18" ht="10.95" customHeight="1" x14ac:dyDescent="0.3">
      <c r="A31" s="10" t="s">
        <v>12</v>
      </c>
      <c r="B31" s="8"/>
      <c r="C31" s="9"/>
      <c r="D31" s="9"/>
      <c r="E31" s="12">
        <f>E28+E29+E30</f>
        <v>616</v>
      </c>
      <c r="F31" s="5" t="s">
        <v>9</v>
      </c>
      <c r="G31" s="8"/>
      <c r="H31" s="9"/>
      <c r="I31" s="9"/>
      <c r="J31" s="12">
        <f>J28+J29+J30</f>
        <v>978</v>
      </c>
      <c r="K31" s="5" t="s">
        <v>10</v>
      </c>
      <c r="L31" s="8"/>
      <c r="M31" s="9"/>
      <c r="N31" s="9"/>
      <c r="O31" s="12">
        <f>O28+O29+O30</f>
        <v>674</v>
      </c>
      <c r="P31" s="21">
        <f>E31+J31+O31</f>
        <v>2268</v>
      </c>
    </row>
    <row r="32" spans="1:18" ht="10.95" customHeight="1" x14ac:dyDescent="0.3">
      <c r="A32" s="17" t="s">
        <v>0</v>
      </c>
      <c r="B32" s="57" t="s">
        <v>127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</row>
    <row r="33" spans="1:16" ht="10.95" customHeight="1" x14ac:dyDescent="0.3">
      <c r="A33" s="1" t="s">
        <v>1</v>
      </c>
      <c r="B33" s="44" t="s">
        <v>13</v>
      </c>
      <c r="C33" s="45"/>
      <c r="D33" s="45"/>
      <c r="E33" s="11" t="s">
        <v>11</v>
      </c>
      <c r="F33" s="1" t="s">
        <v>1</v>
      </c>
      <c r="G33" s="44" t="s">
        <v>16</v>
      </c>
      <c r="H33" s="45"/>
      <c r="I33" s="45"/>
      <c r="J33" s="11" t="s">
        <v>11</v>
      </c>
      <c r="K33" s="1" t="s">
        <v>1</v>
      </c>
      <c r="L33" s="44" t="s">
        <v>17</v>
      </c>
      <c r="M33" s="45"/>
      <c r="N33" s="45"/>
      <c r="O33" s="11" t="s">
        <v>11</v>
      </c>
      <c r="P33" s="4"/>
    </row>
    <row r="34" spans="1:16" ht="10.95" customHeight="1" x14ac:dyDescent="0.3">
      <c r="A34" s="5" t="s">
        <v>8</v>
      </c>
      <c r="B34" s="38" t="s">
        <v>154</v>
      </c>
      <c r="C34" s="39"/>
      <c r="D34" s="39"/>
      <c r="E34" s="12">
        <v>199</v>
      </c>
      <c r="F34" s="5" t="s">
        <v>9</v>
      </c>
      <c r="G34" s="38" t="s">
        <v>162</v>
      </c>
      <c r="H34" s="39"/>
      <c r="I34" s="39"/>
      <c r="J34" s="12">
        <f>274*3+53*5</f>
        <v>1087</v>
      </c>
      <c r="K34" s="5" t="s">
        <v>10</v>
      </c>
      <c r="L34" s="38" t="s">
        <v>115</v>
      </c>
      <c r="M34" s="39"/>
      <c r="N34" s="39"/>
      <c r="O34" s="12">
        <v>464</v>
      </c>
      <c r="P34" s="7"/>
    </row>
    <row r="35" spans="1:16" ht="10.95" customHeight="1" x14ac:dyDescent="0.3">
      <c r="A35" s="5" t="s">
        <v>8</v>
      </c>
      <c r="B35" s="38" t="s">
        <v>156</v>
      </c>
      <c r="C35" s="38"/>
      <c r="D35" s="38"/>
      <c r="E35" s="12">
        <f>125+105</f>
        <v>230</v>
      </c>
      <c r="F35" s="5" t="s">
        <v>9</v>
      </c>
      <c r="G35" s="38" t="s">
        <v>158</v>
      </c>
      <c r="H35" s="39"/>
      <c r="I35" s="39"/>
      <c r="J35" s="12">
        <v>194</v>
      </c>
      <c r="K35" s="5" t="s">
        <v>10</v>
      </c>
      <c r="L35" s="38" t="s">
        <v>159</v>
      </c>
      <c r="M35" s="39"/>
      <c r="N35" s="39"/>
      <c r="O35" s="12">
        <f>144*3</f>
        <v>432</v>
      </c>
      <c r="P35" s="7"/>
    </row>
    <row r="36" spans="1:16" ht="10.95" customHeight="1" x14ac:dyDescent="0.3">
      <c r="A36" s="5" t="s">
        <v>8</v>
      </c>
      <c r="B36" s="38" t="s">
        <v>155</v>
      </c>
      <c r="C36" s="38"/>
      <c r="D36" s="38"/>
      <c r="E36" s="12">
        <v>42</v>
      </c>
      <c r="F36" s="5" t="s">
        <v>9</v>
      </c>
      <c r="G36" s="38" t="s">
        <v>161</v>
      </c>
      <c r="H36" s="39"/>
      <c r="I36" s="39"/>
      <c r="J36" s="12">
        <f>155+42*5</f>
        <v>365</v>
      </c>
      <c r="K36" s="5" t="s">
        <v>10</v>
      </c>
      <c r="L36" s="38"/>
      <c r="M36" s="39"/>
      <c r="N36" s="39"/>
      <c r="O36" s="12"/>
      <c r="P36" s="7"/>
    </row>
    <row r="37" spans="1:16" ht="10.95" customHeight="1" x14ac:dyDescent="0.3">
      <c r="A37" s="10" t="s">
        <v>12</v>
      </c>
      <c r="B37" s="8"/>
      <c r="C37" s="9"/>
      <c r="D37" s="9"/>
      <c r="E37" s="12">
        <f>E34+E35+E36</f>
        <v>471</v>
      </c>
      <c r="F37" s="5" t="s">
        <v>9</v>
      </c>
      <c r="G37" s="8"/>
      <c r="H37" s="9"/>
      <c r="I37" s="9"/>
      <c r="J37" s="12">
        <f>J34+J35+J36</f>
        <v>1646</v>
      </c>
      <c r="K37" s="5" t="s">
        <v>10</v>
      </c>
      <c r="L37" s="8"/>
      <c r="M37" s="9"/>
      <c r="N37" s="9"/>
      <c r="O37" s="12">
        <f>O34+O35+O36</f>
        <v>896</v>
      </c>
      <c r="P37" s="20">
        <f>E37+J37+O37</f>
        <v>3013</v>
      </c>
    </row>
    <row r="38" spans="1:16" ht="10.95" customHeight="1" x14ac:dyDescent="0.3">
      <c r="A38" s="18" t="s">
        <v>0</v>
      </c>
      <c r="B38" s="59" t="s">
        <v>128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</row>
    <row r="39" spans="1:16" ht="10.95" customHeight="1" x14ac:dyDescent="0.3">
      <c r="A39" s="1" t="s">
        <v>1</v>
      </c>
      <c r="B39" s="44" t="s">
        <v>13</v>
      </c>
      <c r="C39" s="45"/>
      <c r="D39" s="45"/>
      <c r="E39" s="11" t="s">
        <v>11</v>
      </c>
      <c r="F39" s="1" t="s">
        <v>1</v>
      </c>
      <c r="G39" s="44" t="s">
        <v>16</v>
      </c>
      <c r="H39" s="45"/>
      <c r="I39" s="45"/>
      <c r="J39" s="11" t="s">
        <v>11</v>
      </c>
      <c r="K39" s="1" t="s">
        <v>1</v>
      </c>
      <c r="L39" s="44" t="s">
        <v>17</v>
      </c>
      <c r="M39" s="45"/>
      <c r="N39" s="45"/>
      <c r="O39" s="11" t="s">
        <v>11</v>
      </c>
      <c r="P39" s="4"/>
    </row>
    <row r="40" spans="1:16" ht="10.95" customHeight="1" x14ac:dyDescent="0.3">
      <c r="A40" s="5" t="s">
        <v>8</v>
      </c>
      <c r="B40" s="38" t="s">
        <v>163</v>
      </c>
      <c r="C40" s="39"/>
      <c r="D40" s="39"/>
      <c r="E40" s="12">
        <f>172*4</f>
        <v>688</v>
      </c>
      <c r="F40" s="5" t="s">
        <v>9</v>
      </c>
      <c r="G40" s="38" t="s">
        <v>166</v>
      </c>
      <c r="H40" s="39"/>
      <c r="I40" s="39"/>
      <c r="J40" s="12">
        <f>27*3</f>
        <v>81</v>
      </c>
      <c r="K40" s="5" t="s">
        <v>10</v>
      </c>
      <c r="L40" s="38" t="s">
        <v>167</v>
      </c>
      <c r="M40" s="39"/>
      <c r="N40" s="39"/>
      <c r="O40" s="12">
        <v>160</v>
      </c>
      <c r="P40" s="7"/>
    </row>
    <row r="41" spans="1:16" ht="10.95" customHeight="1" x14ac:dyDescent="0.3">
      <c r="A41" s="5" t="s">
        <v>8</v>
      </c>
      <c r="B41" s="38" t="s">
        <v>164</v>
      </c>
      <c r="C41" s="39"/>
      <c r="D41" s="39"/>
      <c r="E41" s="12">
        <f>261</f>
        <v>261</v>
      </c>
      <c r="F41" s="5" t="s">
        <v>9</v>
      </c>
      <c r="G41" s="38" t="s">
        <v>115</v>
      </c>
      <c r="H41" s="39"/>
      <c r="I41" s="39"/>
      <c r="J41" s="12">
        <v>464</v>
      </c>
      <c r="K41" s="5" t="s">
        <v>10</v>
      </c>
      <c r="L41" s="38" t="s">
        <v>164</v>
      </c>
      <c r="M41" s="39"/>
      <c r="N41" s="39"/>
      <c r="O41" s="12">
        <f>261*2</f>
        <v>522</v>
      </c>
      <c r="P41" s="7"/>
    </row>
    <row r="42" spans="1:16" ht="10.95" customHeight="1" x14ac:dyDescent="0.3">
      <c r="A42" s="5" t="s">
        <v>8</v>
      </c>
      <c r="B42" s="38" t="s">
        <v>95</v>
      </c>
      <c r="C42" s="39"/>
      <c r="D42" s="39"/>
      <c r="E42" s="12">
        <v>240</v>
      </c>
      <c r="F42" s="5" t="s">
        <v>9</v>
      </c>
      <c r="G42" s="38" t="s">
        <v>159</v>
      </c>
      <c r="H42" s="39"/>
      <c r="I42" s="39"/>
      <c r="J42" s="12">
        <f>144*3</f>
        <v>432</v>
      </c>
      <c r="K42" s="5" t="s">
        <v>10</v>
      </c>
      <c r="L42" s="38" t="s">
        <v>168</v>
      </c>
      <c r="M42" s="39"/>
      <c r="N42" s="39"/>
      <c r="O42" s="12">
        <v>264</v>
      </c>
      <c r="P42" s="7"/>
    </row>
    <row r="43" spans="1:16" ht="10.95" customHeight="1" x14ac:dyDescent="0.3">
      <c r="A43" s="10" t="s">
        <v>12</v>
      </c>
      <c r="B43" s="8"/>
      <c r="C43" s="9"/>
      <c r="D43" s="9"/>
      <c r="E43" s="12">
        <f>E40+E41+E42</f>
        <v>1189</v>
      </c>
      <c r="F43" s="5" t="s">
        <v>9</v>
      </c>
      <c r="G43" s="8"/>
      <c r="H43" s="9"/>
      <c r="I43" s="9"/>
      <c r="J43" s="12">
        <f>J40+J41+J42</f>
        <v>977</v>
      </c>
      <c r="K43" s="5" t="s">
        <v>10</v>
      </c>
      <c r="L43" s="8"/>
      <c r="M43" s="9"/>
      <c r="N43" s="9"/>
      <c r="O43" s="12">
        <f>O40+O41+O42</f>
        <v>946</v>
      </c>
      <c r="P43" s="19">
        <f>E43+J43+O43</f>
        <v>3112</v>
      </c>
    </row>
    <row r="44" spans="1:16" x14ac:dyDescent="0.3">
      <c r="A44" s="5"/>
      <c r="B44" s="2"/>
      <c r="C44" s="2"/>
      <c r="D44" s="2"/>
      <c r="E44" s="2"/>
      <c r="F44" s="2"/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1:16" ht="12.6" customHeight="1" x14ac:dyDescent="0.3">
      <c r="A45" s="5"/>
      <c r="B45" s="2"/>
      <c r="C45" s="2"/>
      <c r="D45" s="2"/>
      <c r="E45" s="2"/>
      <c r="F45" s="2"/>
      <c r="G45" s="31"/>
      <c r="H45" s="31"/>
      <c r="I45" s="31"/>
      <c r="J45" s="31"/>
      <c r="K45" s="31"/>
      <c r="L45" s="31"/>
      <c r="M45" s="31"/>
      <c r="N45" s="31"/>
      <c r="O45" s="31"/>
      <c r="P45" s="31"/>
    </row>
  </sheetData>
  <mergeCells count="92">
    <mergeCell ref="B4:D4"/>
    <mergeCell ref="G4:I4"/>
    <mergeCell ref="L4:N4"/>
    <mergeCell ref="A1:P1"/>
    <mergeCell ref="B2:P2"/>
    <mergeCell ref="B3:D3"/>
    <mergeCell ref="G3:I3"/>
    <mergeCell ref="L3:N3"/>
    <mergeCell ref="B5:D5"/>
    <mergeCell ref="G5:I5"/>
    <mergeCell ref="L5:N5"/>
    <mergeCell ref="B6:D6"/>
    <mergeCell ref="G6:I6"/>
    <mergeCell ref="L6:N6"/>
    <mergeCell ref="B8:P8"/>
    <mergeCell ref="B9:D9"/>
    <mergeCell ref="G9:I9"/>
    <mergeCell ref="L9:N9"/>
    <mergeCell ref="B10:D10"/>
    <mergeCell ref="G10:I10"/>
    <mergeCell ref="L10:N10"/>
    <mergeCell ref="B11:D11"/>
    <mergeCell ref="G11:I11"/>
    <mergeCell ref="L11:N11"/>
    <mergeCell ref="B12:D12"/>
    <mergeCell ref="G12:I12"/>
    <mergeCell ref="L12:N12"/>
    <mergeCell ref="B14:P14"/>
    <mergeCell ref="B15:D15"/>
    <mergeCell ref="G15:I15"/>
    <mergeCell ref="L15:N15"/>
    <mergeCell ref="B16:D16"/>
    <mergeCell ref="G16:I16"/>
    <mergeCell ref="L16:N16"/>
    <mergeCell ref="B17:D17"/>
    <mergeCell ref="G17:I17"/>
    <mergeCell ref="L17:N17"/>
    <mergeCell ref="B18:D18"/>
    <mergeCell ref="G18:I18"/>
    <mergeCell ref="L18:N18"/>
    <mergeCell ref="B20:P20"/>
    <mergeCell ref="B21:D21"/>
    <mergeCell ref="G21:I21"/>
    <mergeCell ref="L21:N21"/>
    <mergeCell ref="B22:D22"/>
    <mergeCell ref="G22:I22"/>
    <mergeCell ref="L22:N22"/>
    <mergeCell ref="B23:D23"/>
    <mergeCell ref="G23:I23"/>
    <mergeCell ref="L23:N23"/>
    <mergeCell ref="B24:D24"/>
    <mergeCell ref="G24:I24"/>
    <mergeCell ref="L24:N24"/>
    <mergeCell ref="B26:P26"/>
    <mergeCell ref="B27:D27"/>
    <mergeCell ref="G27:I27"/>
    <mergeCell ref="L27:N27"/>
    <mergeCell ref="B28:D28"/>
    <mergeCell ref="G28:I28"/>
    <mergeCell ref="L28:N28"/>
    <mergeCell ref="B29:D29"/>
    <mergeCell ref="G29:I29"/>
    <mergeCell ref="L29:N29"/>
    <mergeCell ref="B30:D30"/>
    <mergeCell ref="G30:I30"/>
    <mergeCell ref="L30:N30"/>
    <mergeCell ref="B32:P32"/>
    <mergeCell ref="B33:D33"/>
    <mergeCell ref="G33:I33"/>
    <mergeCell ref="L33:N33"/>
    <mergeCell ref="B34:D34"/>
    <mergeCell ref="G34:I34"/>
    <mergeCell ref="L34:N34"/>
    <mergeCell ref="B35:D35"/>
    <mergeCell ref="G35:I35"/>
    <mergeCell ref="L35:N35"/>
    <mergeCell ref="B36:D36"/>
    <mergeCell ref="G36:I36"/>
    <mergeCell ref="L36:N36"/>
    <mergeCell ref="B38:P38"/>
    <mergeCell ref="B39:D39"/>
    <mergeCell ref="G39:I39"/>
    <mergeCell ref="L39:N39"/>
    <mergeCell ref="B40:D40"/>
    <mergeCell ref="G40:I40"/>
    <mergeCell ref="L40:N40"/>
    <mergeCell ref="B41:D41"/>
    <mergeCell ref="G41:I41"/>
    <mergeCell ref="L41:N41"/>
    <mergeCell ref="B42:D42"/>
    <mergeCell ref="G42:I42"/>
    <mergeCell ref="L42:N42"/>
  </mergeCells>
  <pageMargins left="0.70866141732283472" right="0.70866141732283472" top="0.74803149606299213" bottom="0.74803149606299213" header="0.31496062992125984" footer="0.31496062992125984"/>
  <pageSetup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5"/>
  <sheetViews>
    <sheetView topLeftCell="A10" zoomScale="110" zoomScaleNormal="110" workbookViewId="0">
      <selection activeCell="F46" sqref="F46"/>
    </sheetView>
  </sheetViews>
  <sheetFormatPr baseColWidth="10" defaultRowHeight="14.4" x14ac:dyDescent="0.3"/>
  <cols>
    <col min="1" max="1" width="10.6640625" customWidth="1"/>
    <col min="2" max="4" width="7.6640625" customWidth="1"/>
    <col min="5" max="5" width="5.6640625" customWidth="1"/>
    <col min="6" max="6" width="8.6640625" customWidth="1"/>
    <col min="7" max="9" width="7.6640625" customWidth="1"/>
    <col min="10" max="10" width="5.6640625" customWidth="1"/>
    <col min="11" max="11" width="6.6640625" customWidth="1"/>
    <col min="12" max="14" width="7.6640625" customWidth="1"/>
    <col min="15" max="15" width="5.6640625" customWidth="1"/>
    <col min="16" max="16" width="6.6640625" customWidth="1"/>
  </cols>
  <sheetData>
    <row r="1" spans="1:16" ht="18" x14ac:dyDescent="0.35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41"/>
      <c r="N1" s="41"/>
      <c r="O1" s="41"/>
      <c r="P1" s="41"/>
    </row>
    <row r="2" spans="1:16" ht="10.95" customHeight="1" x14ac:dyDescent="0.3">
      <c r="A2" s="6" t="s">
        <v>0</v>
      </c>
      <c r="B2" s="42" t="s">
        <v>202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0.95" customHeight="1" x14ac:dyDescent="0.3">
      <c r="A3" s="1" t="s">
        <v>1</v>
      </c>
      <c r="B3" s="44" t="s">
        <v>13</v>
      </c>
      <c r="C3" s="45"/>
      <c r="D3" s="45"/>
      <c r="E3" s="11" t="s">
        <v>11</v>
      </c>
      <c r="F3" s="1" t="s">
        <v>1</v>
      </c>
      <c r="G3" s="44" t="s">
        <v>16</v>
      </c>
      <c r="H3" s="45"/>
      <c r="I3" s="45"/>
      <c r="J3" s="11" t="s">
        <v>11</v>
      </c>
      <c r="K3" s="1" t="s">
        <v>1</v>
      </c>
      <c r="L3" s="44" t="s">
        <v>17</v>
      </c>
      <c r="M3" s="45"/>
      <c r="N3" s="45"/>
      <c r="O3" s="11" t="s">
        <v>11</v>
      </c>
      <c r="P3" s="4"/>
    </row>
    <row r="4" spans="1:16" ht="10.95" customHeight="1" x14ac:dyDescent="0.3">
      <c r="A4" s="5" t="s">
        <v>8</v>
      </c>
      <c r="B4" s="38" t="s">
        <v>174</v>
      </c>
      <c r="C4" s="39"/>
      <c r="D4" s="39"/>
      <c r="E4" s="12">
        <f>160*2</f>
        <v>320</v>
      </c>
      <c r="F4" s="5" t="s">
        <v>9</v>
      </c>
      <c r="G4" s="38" t="s">
        <v>146</v>
      </c>
      <c r="H4" s="39"/>
      <c r="I4" s="39"/>
      <c r="J4" s="12">
        <f>140+105</f>
        <v>245</v>
      </c>
      <c r="K4" s="5" t="s">
        <v>10</v>
      </c>
      <c r="L4" s="38" t="s">
        <v>86</v>
      </c>
      <c r="M4" s="39"/>
      <c r="N4" s="39"/>
      <c r="O4" s="12">
        <v>196</v>
      </c>
      <c r="P4" s="7"/>
    </row>
    <row r="5" spans="1:16" ht="10.95" customHeight="1" x14ac:dyDescent="0.3">
      <c r="A5" s="5" t="s">
        <v>8</v>
      </c>
      <c r="B5" s="38" t="s">
        <v>155</v>
      </c>
      <c r="C5" s="38"/>
      <c r="D5" s="38"/>
      <c r="E5" s="12">
        <v>42</v>
      </c>
      <c r="F5" s="5" t="s">
        <v>9</v>
      </c>
      <c r="G5" s="38" t="s">
        <v>177</v>
      </c>
      <c r="H5" s="39"/>
      <c r="I5" s="39"/>
      <c r="J5" s="12">
        <v>314</v>
      </c>
      <c r="K5" s="5" t="s">
        <v>10</v>
      </c>
      <c r="L5" s="51" t="s">
        <v>107</v>
      </c>
      <c r="M5" s="52"/>
      <c r="N5" s="52"/>
      <c r="O5" s="28">
        <v>146</v>
      </c>
      <c r="P5" s="7"/>
    </row>
    <row r="6" spans="1:16" ht="10.95" customHeight="1" x14ac:dyDescent="0.3">
      <c r="A6" s="5" t="s">
        <v>8</v>
      </c>
      <c r="B6" s="38" t="s">
        <v>171</v>
      </c>
      <c r="C6" s="39"/>
      <c r="D6" s="39"/>
      <c r="E6" s="12">
        <v>149</v>
      </c>
      <c r="F6" s="5" t="s">
        <v>9</v>
      </c>
      <c r="G6" s="38" t="s">
        <v>148</v>
      </c>
      <c r="H6" s="38"/>
      <c r="I6" s="38"/>
      <c r="J6" s="12">
        <f>52*3</f>
        <v>156</v>
      </c>
      <c r="K6" s="5" t="s">
        <v>10</v>
      </c>
      <c r="L6" s="51" t="s">
        <v>147</v>
      </c>
      <c r="M6" s="52"/>
      <c r="N6" s="52"/>
      <c r="O6" s="28">
        <f>55*2</f>
        <v>110</v>
      </c>
      <c r="P6" s="7"/>
    </row>
    <row r="7" spans="1:16" ht="10.95" customHeight="1" x14ac:dyDescent="0.3">
      <c r="A7" s="10" t="s">
        <v>12</v>
      </c>
      <c r="B7" s="8"/>
      <c r="C7" s="9"/>
      <c r="D7" s="9"/>
      <c r="E7" s="12">
        <f>E4+E5+E6</f>
        <v>511</v>
      </c>
      <c r="F7" s="5" t="s">
        <v>9</v>
      </c>
      <c r="G7" s="8"/>
      <c r="H7" s="9"/>
      <c r="I7" s="9"/>
      <c r="J7" s="12">
        <f>J4+J5+J6</f>
        <v>715</v>
      </c>
      <c r="K7" s="5" t="s">
        <v>10</v>
      </c>
      <c r="L7" s="8"/>
      <c r="M7" s="9"/>
      <c r="N7" s="9"/>
      <c r="O7" s="12">
        <f>O4+O5+O6</f>
        <v>452</v>
      </c>
      <c r="P7" s="25">
        <f>E7+J7+O7</f>
        <v>1678</v>
      </c>
    </row>
    <row r="8" spans="1:16" ht="10.95" customHeight="1" x14ac:dyDescent="0.3">
      <c r="A8" s="13" t="s">
        <v>0</v>
      </c>
      <c r="B8" s="46" t="s">
        <v>203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10.95" customHeight="1" x14ac:dyDescent="0.3">
      <c r="A9" s="1" t="s">
        <v>1</v>
      </c>
      <c r="B9" s="44" t="s">
        <v>13</v>
      </c>
      <c r="C9" s="45"/>
      <c r="D9" s="45"/>
      <c r="E9" s="11" t="s">
        <v>11</v>
      </c>
      <c r="F9" s="1" t="s">
        <v>1</v>
      </c>
      <c r="G9" s="44" t="s">
        <v>16</v>
      </c>
      <c r="H9" s="45"/>
      <c r="I9" s="45"/>
      <c r="J9" s="11" t="s">
        <v>11</v>
      </c>
      <c r="K9" s="1" t="s">
        <v>1</v>
      </c>
      <c r="L9" s="44" t="s">
        <v>17</v>
      </c>
      <c r="M9" s="45"/>
      <c r="N9" s="45"/>
      <c r="O9" s="11" t="s">
        <v>11</v>
      </c>
      <c r="P9" s="4"/>
    </row>
    <row r="10" spans="1:16" ht="10.95" customHeight="1" x14ac:dyDescent="0.3">
      <c r="A10" s="5" t="s">
        <v>8</v>
      </c>
      <c r="B10" s="38" t="s">
        <v>150</v>
      </c>
      <c r="C10" s="39"/>
      <c r="D10" s="39"/>
      <c r="E10" s="12">
        <f>42+52*2</f>
        <v>146</v>
      </c>
      <c r="F10" s="5" t="s">
        <v>9</v>
      </c>
      <c r="G10" s="38" t="s">
        <v>179</v>
      </c>
      <c r="H10" s="39"/>
      <c r="I10" s="39"/>
      <c r="J10" s="12">
        <f>82+105+74</f>
        <v>261</v>
      </c>
      <c r="K10" s="5" t="s">
        <v>10</v>
      </c>
      <c r="L10" s="38" t="s">
        <v>86</v>
      </c>
      <c r="M10" s="39"/>
      <c r="N10" s="39"/>
      <c r="O10" s="12">
        <v>196</v>
      </c>
      <c r="P10" s="7"/>
    </row>
    <row r="11" spans="1:16" ht="10.95" customHeight="1" x14ac:dyDescent="0.3">
      <c r="A11" s="5" t="s">
        <v>8</v>
      </c>
      <c r="B11" s="38" t="s">
        <v>178</v>
      </c>
      <c r="C11" s="38"/>
      <c r="D11" s="38"/>
      <c r="E11" s="28">
        <v>225</v>
      </c>
      <c r="F11" s="5" t="s">
        <v>9</v>
      </c>
      <c r="G11" s="38" t="s">
        <v>135</v>
      </c>
      <c r="H11" s="38"/>
      <c r="I11" s="38"/>
      <c r="J11" s="12">
        <f>109+184</f>
        <v>293</v>
      </c>
      <c r="K11" s="5" t="s">
        <v>10</v>
      </c>
      <c r="L11" s="51" t="s">
        <v>107</v>
      </c>
      <c r="M11" s="52"/>
      <c r="N11" s="52"/>
      <c r="O11" s="28">
        <v>146</v>
      </c>
      <c r="P11" s="7"/>
    </row>
    <row r="12" spans="1:16" ht="10.95" customHeight="1" x14ac:dyDescent="0.3">
      <c r="A12" s="5" t="s">
        <v>8</v>
      </c>
      <c r="B12" s="38" t="s">
        <v>146</v>
      </c>
      <c r="C12" s="39"/>
      <c r="D12" s="39"/>
      <c r="E12" s="12">
        <f>140+105</f>
        <v>245</v>
      </c>
      <c r="F12" s="5" t="s">
        <v>9</v>
      </c>
      <c r="G12" s="38" t="s">
        <v>174</v>
      </c>
      <c r="H12" s="39"/>
      <c r="I12" s="39"/>
      <c r="J12" s="12">
        <f>160*2</f>
        <v>320</v>
      </c>
      <c r="K12" s="5" t="s">
        <v>10</v>
      </c>
      <c r="L12" s="38" t="s">
        <v>181</v>
      </c>
      <c r="M12" s="39"/>
      <c r="N12" s="39"/>
      <c r="O12" s="12">
        <v>74</v>
      </c>
      <c r="P12" s="7"/>
    </row>
    <row r="13" spans="1:16" ht="10.95" customHeight="1" x14ac:dyDescent="0.3">
      <c r="A13" s="10" t="s">
        <v>12</v>
      </c>
      <c r="B13" s="8"/>
      <c r="C13" s="9"/>
      <c r="D13" s="9"/>
      <c r="E13" s="12">
        <f>E10+E11+E12</f>
        <v>616</v>
      </c>
      <c r="F13" s="5" t="s">
        <v>9</v>
      </c>
      <c r="G13" s="8"/>
      <c r="H13" s="9"/>
      <c r="I13" s="9"/>
      <c r="J13" s="12">
        <f>J10+J11+J12</f>
        <v>874</v>
      </c>
      <c r="K13" s="5" t="s">
        <v>10</v>
      </c>
      <c r="L13" s="8"/>
      <c r="M13" s="9"/>
      <c r="N13" s="9"/>
      <c r="O13" s="12">
        <f>O10+O11+O12</f>
        <v>416</v>
      </c>
      <c r="P13" s="24">
        <f>E13+J13+O13</f>
        <v>1906</v>
      </c>
    </row>
    <row r="14" spans="1:16" ht="10.95" customHeight="1" x14ac:dyDescent="0.3">
      <c r="A14" s="14" t="s">
        <v>0</v>
      </c>
      <c r="B14" s="48" t="s">
        <v>204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1:16" ht="10.95" customHeight="1" x14ac:dyDescent="0.3">
      <c r="A15" s="1" t="s">
        <v>1</v>
      </c>
      <c r="B15" s="44" t="s">
        <v>13</v>
      </c>
      <c r="C15" s="45"/>
      <c r="D15" s="45"/>
      <c r="E15" s="11" t="s">
        <v>11</v>
      </c>
      <c r="F15" s="1" t="s">
        <v>1</v>
      </c>
      <c r="G15" s="44" t="s">
        <v>16</v>
      </c>
      <c r="H15" s="45"/>
      <c r="I15" s="45"/>
      <c r="J15" s="11" t="s">
        <v>11</v>
      </c>
      <c r="K15" s="1" t="s">
        <v>1</v>
      </c>
      <c r="L15" s="44" t="s">
        <v>17</v>
      </c>
      <c r="M15" s="45"/>
      <c r="N15" s="45"/>
      <c r="O15" s="11" t="s">
        <v>11</v>
      </c>
      <c r="P15" s="4"/>
    </row>
    <row r="16" spans="1:16" ht="10.95" customHeight="1" x14ac:dyDescent="0.3">
      <c r="A16" s="5" t="s">
        <v>8</v>
      </c>
      <c r="B16" s="38" t="s">
        <v>172</v>
      </c>
      <c r="C16" s="39"/>
      <c r="D16" s="39"/>
      <c r="E16" s="12">
        <f>181*2</f>
        <v>362</v>
      </c>
      <c r="F16" s="5" t="s">
        <v>9</v>
      </c>
      <c r="G16" s="50" t="s">
        <v>182</v>
      </c>
      <c r="H16" s="39"/>
      <c r="I16" s="39"/>
      <c r="J16" s="12">
        <v>349</v>
      </c>
      <c r="K16" s="5" t="s">
        <v>10</v>
      </c>
      <c r="L16" s="51" t="s">
        <v>107</v>
      </c>
      <c r="M16" s="52"/>
      <c r="N16" s="52"/>
      <c r="O16" s="28">
        <v>146</v>
      </c>
      <c r="P16" s="7"/>
    </row>
    <row r="17" spans="1:18" ht="10.95" customHeight="1" x14ac:dyDescent="0.3">
      <c r="A17" s="5" t="s">
        <v>8</v>
      </c>
      <c r="B17" s="38" t="s">
        <v>173</v>
      </c>
      <c r="C17" s="38"/>
      <c r="D17" s="38"/>
      <c r="E17" s="12">
        <f>42+52*3</f>
        <v>198</v>
      </c>
      <c r="F17" s="5" t="s">
        <v>9</v>
      </c>
      <c r="G17" s="38" t="s">
        <v>183</v>
      </c>
      <c r="H17" s="39"/>
      <c r="I17" s="39"/>
      <c r="J17" s="12">
        <f>293+52*3</f>
        <v>449</v>
      </c>
      <c r="K17" s="5" t="s">
        <v>10</v>
      </c>
      <c r="L17" s="38" t="s">
        <v>184</v>
      </c>
      <c r="M17" s="39"/>
      <c r="N17" s="39"/>
      <c r="O17" s="12">
        <v>105</v>
      </c>
      <c r="P17" s="7"/>
    </row>
    <row r="18" spans="1:18" ht="10.95" customHeight="1" x14ac:dyDescent="0.3">
      <c r="A18" s="5" t="s">
        <v>8</v>
      </c>
      <c r="B18" s="38" t="s">
        <v>180</v>
      </c>
      <c r="C18" s="39"/>
      <c r="D18" s="39"/>
      <c r="E18" s="12">
        <v>74</v>
      </c>
      <c r="F18" s="5" t="s">
        <v>9</v>
      </c>
      <c r="G18" s="38" t="s">
        <v>185</v>
      </c>
      <c r="H18" s="39"/>
      <c r="I18" s="39"/>
      <c r="J18" s="12">
        <f>67+155*2</f>
        <v>377</v>
      </c>
      <c r="K18" s="5" t="s">
        <v>10</v>
      </c>
      <c r="L18" s="38"/>
      <c r="M18" s="39"/>
      <c r="N18" s="39"/>
      <c r="O18" s="12"/>
      <c r="P18" s="7"/>
    </row>
    <row r="19" spans="1:18" ht="10.95" customHeight="1" x14ac:dyDescent="0.3">
      <c r="A19" s="10" t="s">
        <v>12</v>
      </c>
      <c r="B19" s="8"/>
      <c r="C19" s="9"/>
      <c r="D19" s="9"/>
      <c r="E19" s="12">
        <f>E16+E17+E18</f>
        <v>634</v>
      </c>
      <c r="F19" s="5" t="s">
        <v>9</v>
      </c>
      <c r="G19" s="8"/>
      <c r="H19" s="9"/>
      <c r="I19" s="9"/>
      <c r="J19" s="12">
        <f>J16+J17+J18</f>
        <v>1175</v>
      </c>
      <c r="K19" s="5" t="s">
        <v>10</v>
      </c>
      <c r="L19" s="8"/>
      <c r="M19" s="9"/>
      <c r="N19" s="9"/>
      <c r="O19" s="12">
        <f>O16+O17+O18</f>
        <v>251</v>
      </c>
      <c r="P19" s="23">
        <f>E19+J19+O19</f>
        <v>2060</v>
      </c>
    </row>
    <row r="20" spans="1:18" ht="10.95" customHeight="1" x14ac:dyDescent="0.3">
      <c r="A20" s="15" t="s">
        <v>0</v>
      </c>
      <c r="B20" s="53" t="s">
        <v>205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8" ht="10.95" customHeight="1" x14ac:dyDescent="0.3">
      <c r="A21" s="1" t="s">
        <v>1</v>
      </c>
      <c r="B21" s="44" t="s">
        <v>13</v>
      </c>
      <c r="C21" s="45"/>
      <c r="D21" s="45"/>
      <c r="E21" s="11" t="s">
        <v>11</v>
      </c>
      <c r="F21" s="1" t="s">
        <v>1</v>
      </c>
      <c r="G21" s="44" t="s">
        <v>16</v>
      </c>
      <c r="H21" s="45"/>
      <c r="I21" s="45"/>
      <c r="J21" s="11" t="s">
        <v>11</v>
      </c>
      <c r="K21" s="1" t="s">
        <v>1</v>
      </c>
      <c r="L21" s="44" t="s">
        <v>17</v>
      </c>
      <c r="M21" s="45"/>
      <c r="N21" s="45"/>
      <c r="O21" s="11" t="s">
        <v>11</v>
      </c>
      <c r="P21" s="4"/>
    </row>
    <row r="22" spans="1:18" ht="10.95" customHeight="1" x14ac:dyDescent="0.3">
      <c r="A22" s="5" t="s">
        <v>8</v>
      </c>
      <c r="B22" s="50" t="s">
        <v>182</v>
      </c>
      <c r="C22" s="39"/>
      <c r="D22" s="39"/>
      <c r="E22" s="12">
        <v>349</v>
      </c>
      <c r="F22" s="5" t="s">
        <v>9</v>
      </c>
      <c r="G22" s="38" t="s">
        <v>188</v>
      </c>
      <c r="H22" s="39"/>
      <c r="I22" s="39"/>
      <c r="J22" s="12">
        <f>293</f>
        <v>293</v>
      </c>
      <c r="K22" s="5" t="s">
        <v>10</v>
      </c>
      <c r="L22" s="51" t="s">
        <v>107</v>
      </c>
      <c r="M22" s="52"/>
      <c r="N22" s="52"/>
      <c r="O22" s="28">
        <v>146</v>
      </c>
      <c r="P22" s="7"/>
    </row>
    <row r="23" spans="1:18" ht="10.95" customHeight="1" x14ac:dyDescent="0.3">
      <c r="A23" s="5" t="s">
        <v>8</v>
      </c>
      <c r="B23" s="38" t="s">
        <v>186</v>
      </c>
      <c r="C23" s="39"/>
      <c r="D23" s="39"/>
      <c r="E23" s="12">
        <f>293+52*2</f>
        <v>397</v>
      </c>
      <c r="F23" s="5" t="s">
        <v>9</v>
      </c>
      <c r="G23" s="38" t="s">
        <v>190</v>
      </c>
      <c r="H23" s="38"/>
      <c r="I23" s="38"/>
      <c r="J23" s="12">
        <f>164*3</f>
        <v>492</v>
      </c>
      <c r="K23" s="5" t="s">
        <v>10</v>
      </c>
      <c r="L23" s="38" t="s">
        <v>86</v>
      </c>
      <c r="M23" s="39"/>
      <c r="N23" s="39"/>
      <c r="O23" s="12">
        <v>196</v>
      </c>
      <c r="P23" s="7"/>
    </row>
    <row r="24" spans="1:18" ht="10.95" customHeight="1" x14ac:dyDescent="0.3">
      <c r="A24" s="5" t="s">
        <v>8</v>
      </c>
      <c r="B24" s="38" t="s">
        <v>187</v>
      </c>
      <c r="C24" s="39"/>
      <c r="D24" s="39"/>
      <c r="E24" s="12">
        <v>67</v>
      </c>
      <c r="F24" s="5" t="s">
        <v>9</v>
      </c>
      <c r="G24" s="38" t="s">
        <v>189</v>
      </c>
      <c r="H24" s="39"/>
      <c r="I24" s="39"/>
      <c r="J24" s="12">
        <f>105+72</f>
        <v>177</v>
      </c>
      <c r="K24" s="5" t="s">
        <v>10</v>
      </c>
      <c r="L24" s="51"/>
      <c r="M24" s="52"/>
      <c r="N24" s="52"/>
      <c r="O24" s="28"/>
      <c r="P24" s="29"/>
      <c r="Q24" s="30"/>
      <c r="R24" s="30"/>
    </row>
    <row r="25" spans="1:18" ht="10.95" customHeight="1" x14ac:dyDescent="0.3">
      <c r="A25" s="10" t="s">
        <v>12</v>
      </c>
      <c r="B25" s="8"/>
      <c r="C25" s="9"/>
      <c r="D25" s="9"/>
      <c r="E25" s="12">
        <f>E22+E23+E24</f>
        <v>813</v>
      </c>
      <c r="F25" s="5" t="s">
        <v>9</v>
      </c>
      <c r="G25" s="8"/>
      <c r="H25" s="9"/>
      <c r="I25" s="9"/>
      <c r="J25" s="12">
        <f>J22+J23+J24</f>
        <v>962</v>
      </c>
      <c r="K25" s="5" t="s">
        <v>10</v>
      </c>
      <c r="L25" s="8"/>
      <c r="M25" s="9"/>
      <c r="N25" s="9"/>
      <c r="O25" s="12">
        <f>O22+O23+O24</f>
        <v>342</v>
      </c>
      <c r="P25" s="22">
        <f>E25+J25+O25</f>
        <v>2117</v>
      </c>
    </row>
    <row r="26" spans="1:18" ht="10.95" customHeight="1" x14ac:dyDescent="0.3">
      <c r="A26" s="16" t="s">
        <v>0</v>
      </c>
      <c r="B26" s="55" t="s">
        <v>206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8" ht="10.95" customHeight="1" x14ac:dyDescent="0.3">
      <c r="A27" s="1" t="s">
        <v>1</v>
      </c>
      <c r="B27" s="44" t="s">
        <v>13</v>
      </c>
      <c r="C27" s="45"/>
      <c r="D27" s="45"/>
      <c r="E27" s="11" t="s">
        <v>11</v>
      </c>
      <c r="F27" s="1" t="s">
        <v>1</v>
      </c>
      <c r="G27" s="44" t="s">
        <v>16</v>
      </c>
      <c r="H27" s="45"/>
      <c r="I27" s="45"/>
      <c r="J27" s="11" t="s">
        <v>11</v>
      </c>
      <c r="K27" s="1" t="s">
        <v>1</v>
      </c>
      <c r="L27" s="44" t="s">
        <v>17</v>
      </c>
      <c r="M27" s="45"/>
      <c r="N27" s="45"/>
      <c r="O27" s="11" t="s">
        <v>11</v>
      </c>
      <c r="P27" s="4"/>
    </row>
    <row r="28" spans="1:18" ht="10.95" customHeight="1" x14ac:dyDescent="0.3">
      <c r="A28" s="5" t="s">
        <v>8</v>
      </c>
      <c r="B28" s="38" t="s">
        <v>191</v>
      </c>
      <c r="C28" s="39"/>
      <c r="D28" s="39"/>
      <c r="E28" s="12">
        <f>42+52*3</f>
        <v>198</v>
      </c>
      <c r="F28" s="5" t="s">
        <v>9</v>
      </c>
      <c r="G28" s="38" t="s">
        <v>189</v>
      </c>
      <c r="H28" s="39"/>
      <c r="I28" s="39"/>
      <c r="J28" s="12">
        <f>105+72</f>
        <v>177</v>
      </c>
      <c r="K28" s="5" t="s">
        <v>10</v>
      </c>
      <c r="L28" s="38" t="s">
        <v>86</v>
      </c>
      <c r="M28" s="39"/>
      <c r="N28" s="39"/>
      <c r="O28" s="12">
        <v>196</v>
      </c>
      <c r="P28" s="7"/>
    </row>
    <row r="29" spans="1:18" ht="10.95" customHeight="1" x14ac:dyDescent="0.3">
      <c r="A29" s="5" t="s">
        <v>8</v>
      </c>
      <c r="B29" s="38" t="s">
        <v>192</v>
      </c>
      <c r="C29" s="38"/>
      <c r="D29" s="38"/>
      <c r="E29" s="28">
        <f>181*3</f>
        <v>543</v>
      </c>
      <c r="F29" s="5" t="s">
        <v>9</v>
      </c>
      <c r="G29" s="38" t="s">
        <v>190</v>
      </c>
      <c r="H29" s="38"/>
      <c r="I29" s="38"/>
      <c r="J29" s="12">
        <f>164*3</f>
        <v>492</v>
      </c>
      <c r="K29" s="5" t="s">
        <v>10</v>
      </c>
      <c r="L29" s="38"/>
      <c r="M29" s="39"/>
      <c r="N29" s="39"/>
      <c r="O29" s="12"/>
      <c r="P29" s="7"/>
    </row>
    <row r="30" spans="1:18" ht="10.95" customHeight="1" x14ac:dyDescent="0.3">
      <c r="A30" s="5" t="s">
        <v>8</v>
      </c>
      <c r="B30" s="38"/>
      <c r="C30" s="39"/>
      <c r="D30" s="39"/>
      <c r="E30" s="12"/>
      <c r="F30" s="5" t="s">
        <v>9</v>
      </c>
      <c r="G30" s="38" t="s">
        <v>193</v>
      </c>
      <c r="H30" s="39"/>
      <c r="I30" s="39"/>
      <c r="J30" s="12">
        <v>72</v>
      </c>
      <c r="K30" s="5" t="s">
        <v>10</v>
      </c>
      <c r="L30" s="38"/>
      <c r="M30" s="39"/>
      <c r="N30" s="39"/>
      <c r="O30" s="12"/>
      <c r="P30" s="7"/>
    </row>
    <row r="31" spans="1:18" ht="10.95" customHeight="1" x14ac:dyDescent="0.3">
      <c r="A31" s="10" t="s">
        <v>12</v>
      </c>
      <c r="B31" s="8"/>
      <c r="C31" s="9"/>
      <c r="D31" s="9"/>
      <c r="E31" s="12">
        <f>E28+E29+E30</f>
        <v>741</v>
      </c>
      <c r="F31" s="5" t="s">
        <v>9</v>
      </c>
      <c r="G31" s="8"/>
      <c r="H31" s="9"/>
      <c r="I31" s="9"/>
      <c r="J31" s="12">
        <f>J28+J29+J30</f>
        <v>741</v>
      </c>
      <c r="K31" s="5" t="s">
        <v>10</v>
      </c>
      <c r="L31" s="8"/>
      <c r="M31" s="9"/>
      <c r="N31" s="9"/>
      <c r="O31" s="12">
        <f>O28+O29+O30</f>
        <v>196</v>
      </c>
      <c r="P31" s="21">
        <f>E31+J31+O31</f>
        <v>1678</v>
      </c>
    </row>
    <row r="32" spans="1:18" ht="10.95" customHeight="1" x14ac:dyDescent="0.3">
      <c r="A32" s="17" t="s">
        <v>0</v>
      </c>
      <c r="B32" s="57" t="s">
        <v>207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</row>
    <row r="33" spans="1:16" ht="10.95" customHeight="1" x14ac:dyDescent="0.3">
      <c r="A33" s="1" t="s">
        <v>1</v>
      </c>
      <c r="B33" s="44" t="s">
        <v>13</v>
      </c>
      <c r="C33" s="45"/>
      <c r="D33" s="45"/>
      <c r="E33" s="11" t="s">
        <v>11</v>
      </c>
      <c r="F33" s="1" t="s">
        <v>1</v>
      </c>
      <c r="G33" s="44" t="s">
        <v>16</v>
      </c>
      <c r="H33" s="45"/>
      <c r="I33" s="45"/>
      <c r="J33" s="11" t="s">
        <v>11</v>
      </c>
      <c r="K33" s="1" t="s">
        <v>1</v>
      </c>
      <c r="L33" s="44" t="s">
        <v>17</v>
      </c>
      <c r="M33" s="45"/>
      <c r="N33" s="45"/>
      <c r="O33" s="11" t="s">
        <v>11</v>
      </c>
      <c r="P33" s="4"/>
    </row>
    <row r="34" spans="1:16" ht="10.95" customHeight="1" x14ac:dyDescent="0.3">
      <c r="A34" s="5" t="s">
        <v>8</v>
      </c>
      <c r="B34" s="38" t="s">
        <v>155</v>
      </c>
      <c r="C34" s="38"/>
      <c r="D34" s="38"/>
      <c r="E34" s="12">
        <v>42</v>
      </c>
      <c r="F34" s="5" t="s">
        <v>9</v>
      </c>
      <c r="G34" s="38" t="s">
        <v>195</v>
      </c>
      <c r="H34" s="39"/>
      <c r="I34" s="39"/>
      <c r="J34" s="12">
        <f>443+125</f>
        <v>568</v>
      </c>
      <c r="K34" s="5" t="s">
        <v>10</v>
      </c>
      <c r="L34" s="38" t="s">
        <v>114</v>
      </c>
      <c r="M34" s="39"/>
      <c r="N34" s="39"/>
      <c r="O34" s="12">
        <v>270</v>
      </c>
      <c r="P34" s="7"/>
    </row>
    <row r="35" spans="1:16" ht="10.95" customHeight="1" x14ac:dyDescent="0.3">
      <c r="A35" s="5" t="s">
        <v>8</v>
      </c>
      <c r="B35" s="38" t="s">
        <v>190</v>
      </c>
      <c r="C35" s="38"/>
      <c r="D35" s="38"/>
      <c r="E35" s="12">
        <f>164*3</f>
        <v>492</v>
      </c>
      <c r="F35" s="5" t="s">
        <v>9</v>
      </c>
      <c r="G35" s="38" t="s">
        <v>194</v>
      </c>
      <c r="H35" s="39"/>
      <c r="I35" s="39"/>
      <c r="J35" s="12">
        <f>89*2</f>
        <v>178</v>
      </c>
      <c r="K35" s="5" t="s">
        <v>10</v>
      </c>
      <c r="L35" s="38" t="s">
        <v>196</v>
      </c>
      <c r="M35" s="39"/>
      <c r="N35" s="39"/>
      <c r="O35" s="12">
        <f>217*3</f>
        <v>651</v>
      </c>
      <c r="P35" s="7"/>
    </row>
    <row r="36" spans="1:16" ht="10.95" customHeight="1" x14ac:dyDescent="0.3">
      <c r="A36" s="5" t="s">
        <v>8</v>
      </c>
      <c r="B36" s="38" t="s">
        <v>193</v>
      </c>
      <c r="C36" s="39"/>
      <c r="D36" s="39"/>
      <c r="E36" s="12">
        <v>72</v>
      </c>
      <c r="F36" s="5" t="s">
        <v>9</v>
      </c>
      <c r="G36" s="38" t="s">
        <v>200</v>
      </c>
      <c r="H36" s="39"/>
      <c r="I36" s="39"/>
      <c r="J36" s="12">
        <f>217*2</f>
        <v>434</v>
      </c>
      <c r="K36" s="5" t="s">
        <v>10</v>
      </c>
      <c r="L36" s="38"/>
      <c r="M36" s="39"/>
      <c r="N36" s="39"/>
      <c r="O36" s="12"/>
      <c r="P36" s="7"/>
    </row>
    <row r="37" spans="1:16" ht="10.95" customHeight="1" x14ac:dyDescent="0.3">
      <c r="A37" s="10" t="s">
        <v>12</v>
      </c>
      <c r="B37" s="8"/>
      <c r="C37" s="9"/>
      <c r="D37" s="9"/>
      <c r="E37" s="12">
        <f>E34+E35+E36</f>
        <v>606</v>
      </c>
      <c r="F37" s="5" t="s">
        <v>9</v>
      </c>
      <c r="G37" s="8"/>
      <c r="H37" s="9"/>
      <c r="I37" s="9"/>
      <c r="J37" s="12">
        <f>J34+J35+J36</f>
        <v>1180</v>
      </c>
      <c r="K37" s="5" t="s">
        <v>10</v>
      </c>
      <c r="L37" s="8"/>
      <c r="M37" s="9"/>
      <c r="N37" s="9"/>
      <c r="O37" s="12">
        <f>O34+O35+O36</f>
        <v>921</v>
      </c>
      <c r="P37" s="20">
        <f>E37+J37+O37</f>
        <v>2707</v>
      </c>
    </row>
    <row r="38" spans="1:16" ht="10.95" customHeight="1" x14ac:dyDescent="0.3">
      <c r="A38" s="18" t="s">
        <v>0</v>
      </c>
      <c r="B38" s="59" t="s">
        <v>208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</row>
    <row r="39" spans="1:16" ht="10.95" customHeight="1" x14ac:dyDescent="0.3">
      <c r="A39" s="1" t="s">
        <v>1</v>
      </c>
      <c r="B39" s="44" t="s">
        <v>13</v>
      </c>
      <c r="C39" s="45"/>
      <c r="D39" s="45"/>
      <c r="E39" s="11" t="s">
        <v>11</v>
      </c>
      <c r="F39" s="1" t="s">
        <v>1</v>
      </c>
      <c r="G39" s="44" t="s">
        <v>16</v>
      </c>
      <c r="H39" s="45"/>
      <c r="I39" s="45"/>
      <c r="J39" s="11" t="s">
        <v>11</v>
      </c>
      <c r="K39" s="1" t="s">
        <v>1</v>
      </c>
      <c r="L39" s="44" t="s">
        <v>17</v>
      </c>
      <c r="M39" s="45"/>
      <c r="N39" s="45"/>
      <c r="O39" s="11" t="s">
        <v>11</v>
      </c>
      <c r="P39" s="4"/>
    </row>
    <row r="40" spans="1:16" ht="10.95" customHeight="1" x14ac:dyDescent="0.3">
      <c r="A40" s="5" t="s">
        <v>8</v>
      </c>
      <c r="B40" s="38" t="s">
        <v>197</v>
      </c>
      <c r="C40" s="39"/>
      <c r="D40" s="39"/>
      <c r="E40" s="12">
        <f>261*3</f>
        <v>783</v>
      </c>
      <c r="F40" s="5" t="s">
        <v>9</v>
      </c>
      <c r="G40" s="38" t="s">
        <v>197</v>
      </c>
      <c r="H40" s="39"/>
      <c r="I40" s="39"/>
      <c r="J40" s="12">
        <f>261*3</f>
        <v>783</v>
      </c>
      <c r="K40" s="5" t="s">
        <v>10</v>
      </c>
      <c r="L40" s="38" t="s">
        <v>199</v>
      </c>
      <c r="M40" s="39"/>
      <c r="N40" s="39"/>
      <c r="O40" s="12">
        <v>212</v>
      </c>
      <c r="P40" s="7"/>
    </row>
    <row r="41" spans="1:16" ht="10.95" customHeight="1" x14ac:dyDescent="0.3">
      <c r="A41" s="5" t="s">
        <v>8</v>
      </c>
      <c r="B41" s="38" t="s">
        <v>198</v>
      </c>
      <c r="C41" s="39"/>
      <c r="D41" s="39"/>
      <c r="E41" s="12">
        <f>52*3+72</f>
        <v>228</v>
      </c>
      <c r="F41" s="5" t="s">
        <v>9</v>
      </c>
      <c r="G41" s="38" t="s">
        <v>201</v>
      </c>
      <c r="H41" s="39"/>
      <c r="I41" s="39"/>
      <c r="J41" s="12">
        <f>52*3</f>
        <v>156</v>
      </c>
      <c r="K41" s="5" t="s">
        <v>10</v>
      </c>
      <c r="L41" s="38" t="s">
        <v>120</v>
      </c>
      <c r="M41" s="38"/>
      <c r="N41" s="38"/>
      <c r="O41" s="12">
        <v>155</v>
      </c>
      <c r="P41" s="7"/>
    </row>
    <row r="42" spans="1:16" ht="10.95" customHeight="1" x14ac:dyDescent="0.3">
      <c r="A42" s="5" t="s">
        <v>8</v>
      </c>
      <c r="B42" s="38" t="s">
        <v>120</v>
      </c>
      <c r="C42" s="39"/>
      <c r="D42" s="39"/>
      <c r="E42" s="12">
        <v>155</v>
      </c>
      <c r="F42" s="5" t="s">
        <v>9</v>
      </c>
      <c r="G42" s="38" t="s">
        <v>120</v>
      </c>
      <c r="H42" s="39"/>
      <c r="I42" s="39"/>
      <c r="J42" s="12">
        <v>155</v>
      </c>
      <c r="K42" s="5" t="s">
        <v>10</v>
      </c>
      <c r="L42" s="38"/>
      <c r="M42" s="39"/>
      <c r="N42" s="39"/>
      <c r="O42" s="12"/>
      <c r="P42" s="7"/>
    </row>
    <row r="43" spans="1:16" ht="10.95" customHeight="1" x14ac:dyDescent="0.3">
      <c r="A43" s="10" t="s">
        <v>12</v>
      </c>
      <c r="B43" s="8"/>
      <c r="C43" s="9"/>
      <c r="D43" s="9"/>
      <c r="E43" s="12">
        <f>E40+E41+E42</f>
        <v>1166</v>
      </c>
      <c r="F43" s="5" t="s">
        <v>9</v>
      </c>
      <c r="G43" s="8"/>
      <c r="H43" s="9"/>
      <c r="I43" s="9"/>
      <c r="J43" s="12">
        <f>J40+J41+J42</f>
        <v>1094</v>
      </c>
      <c r="K43" s="5" t="s">
        <v>10</v>
      </c>
      <c r="L43" s="8"/>
      <c r="M43" s="9"/>
      <c r="N43" s="9"/>
      <c r="O43" s="12">
        <f>O40+O41+O42</f>
        <v>367</v>
      </c>
      <c r="P43" s="19">
        <f>E43+J43+O43</f>
        <v>2627</v>
      </c>
    </row>
    <row r="44" spans="1:16" x14ac:dyDescent="0.3">
      <c r="A44" s="5"/>
      <c r="B44" s="2"/>
      <c r="C44" s="2"/>
      <c r="D44" s="2"/>
      <c r="E44" s="2"/>
      <c r="F44" s="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ht="12.6" customHeight="1" x14ac:dyDescent="0.3">
      <c r="A45" s="5"/>
      <c r="B45" s="2"/>
      <c r="C45" s="2"/>
      <c r="D45" s="2"/>
      <c r="E45" s="2"/>
      <c r="F45" s="2"/>
      <c r="G45" s="32"/>
      <c r="H45" s="32"/>
      <c r="I45" s="32"/>
      <c r="J45" s="32"/>
      <c r="K45" s="32"/>
      <c r="L45" s="32"/>
      <c r="M45" s="32"/>
      <c r="N45" s="32"/>
      <c r="O45" s="32"/>
      <c r="P45" s="32"/>
    </row>
  </sheetData>
  <mergeCells count="92">
    <mergeCell ref="B4:D4"/>
    <mergeCell ref="G4:I4"/>
    <mergeCell ref="L4:N4"/>
    <mergeCell ref="A1:P1"/>
    <mergeCell ref="B2:P2"/>
    <mergeCell ref="B3:D3"/>
    <mergeCell ref="G3:I3"/>
    <mergeCell ref="L3:N3"/>
    <mergeCell ref="B5:D5"/>
    <mergeCell ref="G5:I5"/>
    <mergeCell ref="L5:N5"/>
    <mergeCell ref="B6:D6"/>
    <mergeCell ref="G6:I6"/>
    <mergeCell ref="L6:N6"/>
    <mergeCell ref="B8:P8"/>
    <mergeCell ref="B9:D9"/>
    <mergeCell ref="G9:I9"/>
    <mergeCell ref="L9:N9"/>
    <mergeCell ref="B10:D10"/>
    <mergeCell ref="G10:I10"/>
    <mergeCell ref="L10:N10"/>
    <mergeCell ref="B11:D11"/>
    <mergeCell ref="G11:I11"/>
    <mergeCell ref="L11:N11"/>
    <mergeCell ref="B12:D12"/>
    <mergeCell ref="G12:I12"/>
    <mergeCell ref="L12:N12"/>
    <mergeCell ref="B14:P14"/>
    <mergeCell ref="B15:D15"/>
    <mergeCell ref="G15:I15"/>
    <mergeCell ref="L15:N15"/>
    <mergeCell ref="B16:D16"/>
    <mergeCell ref="G16:I16"/>
    <mergeCell ref="L16:N16"/>
    <mergeCell ref="B17:D17"/>
    <mergeCell ref="G17:I17"/>
    <mergeCell ref="L17:N17"/>
    <mergeCell ref="B18:D18"/>
    <mergeCell ref="G18:I18"/>
    <mergeCell ref="L18:N18"/>
    <mergeCell ref="B20:P20"/>
    <mergeCell ref="B21:D21"/>
    <mergeCell ref="G21:I21"/>
    <mergeCell ref="L21:N21"/>
    <mergeCell ref="B22:D22"/>
    <mergeCell ref="G22:I22"/>
    <mergeCell ref="L22:N22"/>
    <mergeCell ref="B23:D23"/>
    <mergeCell ref="G23:I23"/>
    <mergeCell ref="L23:N23"/>
    <mergeCell ref="B24:D24"/>
    <mergeCell ref="G24:I24"/>
    <mergeCell ref="L24:N24"/>
    <mergeCell ref="B26:P26"/>
    <mergeCell ref="B27:D27"/>
    <mergeCell ref="G27:I27"/>
    <mergeCell ref="L27:N27"/>
    <mergeCell ref="B28:D28"/>
    <mergeCell ref="G28:I28"/>
    <mergeCell ref="L28:N28"/>
    <mergeCell ref="B29:D29"/>
    <mergeCell ref="G29:I29"/>
    <mergeCell ref="L29:N29"/>
    <mergeCell ref="B30:D30"/>
    <mergeCell ref="G30:I30"/>
    <mergeCell ref="L30:N30"/>
    <mergeCell ref="B32:P32"/>
    <mergeCell ref="B33:D33"/>
    <mergeCell ref="G33:I33"/>
    <mergeCell ref="L33:N33"/>
    <mergeCell ref="B34:D34"/>
    <mergeCell ref="G34:I34"/>
    <mergeCell ref="L34:N34"/>
    <mergeCell ref="B35:D35"/>
    <mergeCell ref="G35:I35"/>
    <mergeCell ref="L35:N35"/>
    <mergeCell ref="B36:D36"/>
    <mergeCell ref="G36:I36"/>
    <mergeCell ref="L36:N36"/>
    <mergeCell ref="B38:P38"/>
    <mergeCell ref="B39:D39"/>
    <mergeCell ref="G39:I39"/>
    <mergeCell ref="L39:N39"/>
    <mergeCell ref="B40:D40"/>
    <mergeCell ref="G40:I40"/>
    <mergeCell ref="L40:N40"/>
    <mergeCell ref="B41:D41"/>
    <mergeCell ref="G41:I41"/>
    <mergeCell ref="L41:N41"/>
    <mergeCell ref="B42:D42"/>
    <mergeCell ref="G42:I42"/>
    <mergeCell ref="L42:N42"/>
  </mergeCells>
  <pageMargins left="0.70866141732283472" right="0.70866141732283472" top="0.74803149606299213" bottom="0.74803149606299213" header="0.31496062992125984" footer="0.31496062992125984"/>
  <pageSetup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5"/>
  <sheetViews>
    <sheetView zoomScale="110" zoomScaleNormal="110" workbookViewId="0">
      <selection activeCell="S39" sqref="S39"/>
    </sheetView>
  </sheetViews>
  <sheetFormatPr baseColWidth="10" defaultRowHeight="14.4" x14ac:dyDescent="0.3"/>
  <cols>
    <col min="1" max="1" width="10.6640625" customWidth="1"/>
    <col min="2" max="4" width="7.6640625" customWidth="1"/>
    <col min="5" max="5" width="5.6640625" customWidth="1"/>
    <col min="6" max="6" width="8.6640625" customWidth="1"/>
    <col min="7" max="9" width="7.6640625" customWidth="1"/>
    <col min="10" max="10" width="5.6640625" customWidth="1"/>
    <col min="11" max="11" width="6.6640625" customWidth="1"/>
    <col min="12" max="14" width="7.6640625" customWidth="1"/>
    <col min="15" max="15" width="5.6640625" customWidth="1"/>
    <col min="16" max="16" width="6.6640625" customWidth="1"/>
  </cols>
  <sheetData>
    <row r="1" spans="1:16" ht="18" x14ac:dyDescent="0.35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41"/>
      <c r="N1" s="41"/>
      <c r="O1" s="41"/>
      <c r="P1" s="41"/>
    </row>
    <row r="2" spans="1:16" ht="10.95" customHeight="1" x14ac:dyDescent="0.3">
      <c r="A2" s="6" t="s">
        <v>0</v>
      </c>
      <c r="B2" s="42" t="s">
        <v>209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0.95" customHeight="1" x14ac:dyDescent="0.3">
      <c r="A3" s="1" t="s">
        <v>1</v>
      </c>
      <c r="B3" s="44" t="s">
        <v>13</v>
      </c>
      <c r="C3" s="45"/>
      <c r="D3" s="45"/>
      <c r="E3" s="11" t="s">
        <v>11</v>
      </c>
      <c r="F3" s="1" t="s">
        <v>1</v>
      </c>
      <c r="G3" s="44" t="s">
        <v>16</v>
      </c>
      <c r="H3" s="45"/>
      <c r="I3" s="45"/>
      <c r="J3" s="11" t="s">
        <v>11</v>
      </c>
      <c r="K3" s="1" t="s">
        <v>1</v>
      </c>
      <c r="L3" s="44" t="s">
        <v>17</v>
      </c>
      <c r="M3" s="45"/>
      <c r="N3" s="45"/>
      <c r="O3" s="11" t="s">
        <v>11</v>
      </c>
      <c r="P3" s="4"/>
    </row>
    <row r="4" spans="1:16" ht="10.95" customHeight="1" x14ac:dyDescent="0.3">
      <c r="A4" s="5" t="s">
        <v>8</v>
      </c>
      <c r="B4" s="38" t="s">
        <v>191</v>
      </c>
      <c r="C4" s="39"/>
      <c r="D4" s="39"/>
      <c r="E4" s="12">
        <f>42+52*3</f>
        <v>198</v>
      </c>
      <c r="F4" s="5" t="s">
        <v>9</v>
      </c>
      <c r="G4" s="38" t="s">
        <v>129</v>
      </c>
      <c r="H4" s="39"/>
      <c r="I4" s="39"/>
      <c r="J4" s="12">
        <f>82+105</f>
        <v>187</v>
      </c>
      <c r="K4" s="5" t="s">
        <v>10</v>
      </c>
      <c r="L4" s="38" t="s">
        <v>221</v>
      </c>
      <c r="M4" s="39"/>
      <c r="N4" s="39"/>
      <c r="O4" s="12">
        <f>107*3</f>
        <v>321</v>
      </c>
      <c r="P4" s="7"/>
    </row>
    <row r="5" spans="1:16" ht="10.95" customHeight="1" x14ac:dyDescent="0.3">
      <c r="A5" s="5" t="s">
        <v>8</v>
      </c>
      <c r="B5" s="38" t="s">
        <v>216</v>
      </c>
      <c r="C5" s="38"/>
      <c r="D5" s="38"/>
      <c r="E5" s="28">
        <f>181*2</f>
        <v>362</v>
      </c>
      <c r="F5" s="5" t="s">
        <v>9</v>
      </c>
      <c r="G5" s="38" t="s">
        <v>135</v>
      </c>
      <c r="H5" s="38"/>
      <c r="I5" s="38"/>
      <c r="J5" s="12">
        <f>109+184</f>
        <v>293</v>
      </c>
      <c r="K5" s="5" t="s">
        <v>10</v>
      </c>
      <c r="L5" s="38" t="s">
        <v>86</v>
      </c>
      <c r="M5" s="39"/>
      <c r="N5" s="39"/>
      <c r="O5" s="12">
        <v>196</v>
      </c>
      <c r="P5" s="7"/>
    </row>
    <row r="6" spans="1:16" ht="10.95" customHeight="1" x14ac:dyDescent="0.3">
      <c r="A6" s="5" t="s">
        <v>8</v>
      </c>
      <c r="B6" s="38"/>
      <c r="C6" s="39"/>
      <c r="D6" s="39"/>
      <c r="E6" s="12"/>
      <c r="F6" s="5" t="s">
        <v>9</v>
      </c>
      <c r="G6" s="38" t="s">
        <v>46</v>
      </c>
      <c r="H6" s="38"/>
      <c r="I6" s="38"/>
      <c r="J6" s="12">
        <f>52*2</f>
        <v>104</v>
      </c>
      <c r="K6" s="5" t="s">
        <v>10</v>
      </c>
      <c r="L6" s="51"/>
      <c r="M6" s="52"/>
      <c r="N6" s="52"/>
      <c r="O6" s="28"/>
      <c r="P6" s="7"/>
    </row>
    <row r="7" spans="1:16" ht="10.95" customHeight="1" x14ac:dyDescent="0.3">
      <c r="A7" s="10" t="s">
        <v>12</v>
      </c>
      <c r="B7" s="8"/>
      <c r="C7" s="9"/>
      <c r="D7" s="9"/>
      <c r="E7" s="12">
        <f>E4+E5+E6</f>
        <v>560</v>
      </c>
      <c r="F7" s="5" t="s">
        <v>9</v>
      </c>
      <c r="G7" s="8"/>
      <c r="H7" s="9"/>
      <c r="I7" s="9"/>
      <c r="J7" s="12">
        <f>J4+J5+J6</f>
        <v>584</v>
      </c>
      <c r="K7" s="5" t="s">
        <v>10</v>
      </c>
      <c r="L7" s="8"/>
      <c r="M7" s="9"/>
      <c r="N7" s="9"/>
      <c r="O7" s="12">
        <f>O4+O5+O6</f>
        <v>517</v>
      </c>
      <c r="P7" s="25">
        <f>E7+J7+O7</f>
        <v>1661</v>
      </c>
    </row>
    <row r="8" spans="1:16" ht="10.95" customHeight="1" x14ac:dyDescent="0.3">
      <c r="A8" s="13" t="s">
        <v>0</v>
      </c>
      <c r="B8" s="46" t="s">
        <v>210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10.95" customHeight="1" x14ac:dyDescent="0.3">
      <c r="A9" s="1" t="s">
        <v>1</v>
      </c>
      <c r="B9" s="44" t="s">
        <v>13</v>
      </c>
      <c r="C9" s="45"/>
      <c r="D9" s="45"/>
      <c r="E9" s="11" t="s">
        <v>11</v>
      </c>
      <c r="F9" s="1" t="s">
        <v>1</v>
      </c>
      <c r="G9" s="44" t="s">
        <v>16</v>
      </c>
      <c r="H9" s="45"/>
      <c r="I9" s="45"/>
      <c r="J9" s="11" t="s">
        <v>11</v>
      </c>
      <c r="K9" s="1" t="s">
        <v>1</v>
      </c>
      <c r="L9" s="44" t="s">
        <v>17</v>
      </c>
      <c r="M9" s="45"/>
      <c r="N9" s="45"/>
      <c r="O9" s="11" t="s">
        <v>11</v>
      </c>
      <c r="P9" s="4"/>
    </row>
    <row r="10" spans="1:16" ht="10.95" customHeight="1" x14ac:dyDescent="0.3">
      <c r="A10" s="5" t="s">
        <v>8</v>
      </c>
      <c r="B10" s="38" t="s">
        <v>129</v>
      </c>
      <c r="C10" s="39"/>
      <c r="D10" s="39"/>
      <c r="E10" s="12">
        <f>82+105</f>
        <v>187</v>
      </c>
      <c r="F10" s="5" t="s">
        <v>9</v>
      </c>
      <c r="G10" s="38" t="s">
        <v>129</v>
      </c>
      <c r="H10" s="39"/>
      <c r="I10" s="39"/>
      <c r="J10" s="12">
        <f>82+105</f>
        <v>187</v>
      </c>
      <c r="K10" s="5" t="s">
        <v>10</v>
      </c>
      <c r="L10" s="38" t="s">
        <v>219</v>
      </c>
      <c r="M10" s="39"/>
      <c r="N10" s="39"/>
      <c r="O10" s="12">
        <f>55*3</f>
        <v>165</v>
      </c>
      <c r="P10" s="7"/>
    </row>
    <row r="11" spans="1:16" ht="10.95" customHeight="1" x14ac:dyDescent="0.3">
      <c r="A11" s="5" t="s">
        <v>8</v>
      </c>
      <c r="B11" s="38" t="s">
        <v>130</v>
      </c>
      <c r="C11" s="39"/>
      <c r="D11" s="39"/>
      <c r="E11" s="12">
        <v>135</v>
      </c>
      <c r="F11" s="5" t="s">
        <v>9</v>
      </c>
      <c r="G11" s="38" t="s">
        <v>135</v>
      </c>
      <c r="H11" s="38"/>
      <c r="I11" s="38"/>
      <c r="J11" s="12">
        <f>109+184</f>
        <v>293</v>
      </c>
      <c r="K11" s="5" t="s">
        <v>10</v>
      </c>
      <c r="L11" s="38" t="s">
        <v>86</v>
      </c>
      <c r="M11" s="39"/>
      <c r="N11" s="39"/>
      <c r="O11" s="12">
        <v>196</v>
      </c>
      <c r="P11" s="7"/>
    </row>
    <row r="12" spans="1:16" ht="10.95" customHeight="1" x14ac:dyDescent="0.3">
      <c r="A12" s="5" t="s">
        <v>8</v>
      </c>
      <c r="B12" s="38" t="s">
        <v>173</v>
      </c>
      <c r="C12" s="39"/>
      <c r="D12" s="39"/>
      <c r="E12" s="12">
        <f>42+52*3</f>
        <v>198</v>
      </c>
      <c r="F12" s="5" t="s">
        <v>9</v>
      </c>
      <c r="G12" s="38" t="s">
        <v>222</v>
      </c>
      <c r="H12" s="38"/>
      <c r="I12" s="38"/>
      <c r="J12" s="12">
        <f>164+52*2</f>
        <v>268</v>
      </c>
      <c r="K12" s="5" t="s">
        <v>10</v>
      </c>
      <c r="L12" s="38"/>
      <c r="M12" s="39"/>
      <c r="N12" s="39"/>
      <c r="O12" s="12"/>
      <c r="P12" s="7"/>
    </row>
    <row r="13" spans="1:16" ht="10.95" customHeight="1" x14ac:dyDescent="0.3">
      <c r="A13" s="10" t="s">
        <v>12</v>
      </c>
      <c r="B13" s="8"/>
      <c r="C13" s="9"/>
      <c r="D13" s="9"/>
      <c r="E13" s="12">
        <f>E10+E11+E12</f>
        <v>520</v>
      </c>
      <c r="F13" s="5" t="s">
        <v>9</v>
      </c>
      <c r="G13" s="8"/>
      <c r="H13" s="9"/>
      <c r="I13" s="9"/>
      <c r="J13" s="12">
        <f>J10+J11+J12</f>
        <v>748</v>
      </c>
      <c r="K13" s="5" t="s">
        <v>10</v>
      </c>
      <c r="L13" s="8"/>
      <c r="M13" s="9"/>
      <c r="N13" s="9"/>
      <c r="O13" s="12">
        <f>O10+O11+O12</f>
        <v>361</v>
      </c>
      <c r="P13" s="24">
        <f>E13+J13+O13</f>
        <v>1629</v>
      </c>
    </row>
    <row r="14" spans="1:16" ht="10.95" customHeight="1" x14ac:dyDescent="0.3">
      <c r="A14" s="14" t="s">
        <v>0</v>
      </c>
      <c r="B14" s="48" t="s">
        <v>211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1:16" ht="10.95" customHeight="1" x14ac:dyDescent="0.3">
      <c r="A15" s="1" t="s">
        <v>1</v>
      </c>
      <c r="B15" s="44" t="s">
        <v>13</v>
      </c>
      <c r="C15" s="45"/>
      <c r="D15" s="45"/>
      <c r="E15" s="11" t="s">
        <v>11</v>
      </c>
      <c r="F15" s="1" t="s">
        <v>1</v>
      </c>
      <c r="G15" s="44" t="s">
        <v>16</v>
      </c>
      <c r="H15" s="45"/>
      <c r="I15" s="45"/>
      <c r="J15" s="11" t="s">
        <v>11</v>
      </c>
      <c r="K15" s="1" t="s">
        <v>1</v>
      </c>
      <c r="L15" s="44" t="s">
        <v>17</v>
      </c>
      <c r="M15" s="45"/>
      <c r="N15" s="45"/>
      <c r="O15" s="11" t="s">
        <v>11</v>
      </c>
      <c r="P15" s="4"/>
    </row>
    <row r="16" spans="1:16" ht="10.95" customHeight="1" x14ac:dyDescent="0.3">
      <c r="A16" s="5" t="s">
        <v>8</v>
      </c>
      <c r="B16" s="38" t="s">
        <v>155</v>
      </c>
      <c r="C16" s="38"/>
      <c r="D16" s="38"/>
      <c r="E16" s="12">
        <v>42</v>
      </c>
      <c r="F16" s="5" t="s">
        <v>9</v>
      </c>
      <c r="G16" s="38" t="s">
        <v>223</v>
      </c>
      <c r="H16" s="39"/>
      <c r="I16" s="39"/>
      <c r="J16" s="12">
        <f>105</f>
        <v>105</v>
      </c>
      <c r="K16" s="5" t="s">
        <v>10</v>
      </c>
      <c r="L16" s="38" t="s">
        <v>86</v>
      </c>
      <c r="M16" s="39"/>
      <c r="N16" s="39"/>
      <c r="O16" s="12">
        <v>196</v>
      </c>
      <c r="P16" s="7"/>
    </row>
    <row r="17" spans="1:18" ht="10.95" customHeight="1" x14ac:dyDescent="0.3">
      <c r="A17" s="5" t="s">
        <v>8</v>
      </c>
      <c r="B17" s="38" t="s">
        <v>217</v>
      </c>
      <c r="C17" s="38"/>
      <c r="D17" s="38"/>
      <c r="E17" s="12">
        <f>443+125</f>
        <v>568</v>
      </c>
      <c r="F17" s="5" t="s">
        <v>9</v>
      </c>
      <c r="G17" s="38" t="s">
        <v>227</v>
      </c>
      <c r="H17" s="39"/>
      <c r="I17" s="39"/>
      <c r="J17" s="12"/>
      <c r="K17" s="5" t="s">
        <v>10</v>
      </c>
      <c r="L17" s="38"/>
      <c r="M17" s="39"/>
      <c r="N17" s="39"/>
      <c r="O17" s="12"/>
      <c r="P17" s="7"/>
    </row>
    <row r="18" spans="1:18" ht="10.95" customHeight="1" x14ac:dyDescent="0.3">
      <c r="A18" s="5" t="s">
        <v>8</v>
      </c>
      <c r="B18" s="38" t="s">
        <v>218</v>
      </c>
      <c r="C18" s="39"/>
      <c r="D18" s="39"/>
      <c r="E18" s="12">
        <v>112</v>
      </c>
      <c r="F18" s="5" t="s">
        <v>9</v>
      </c>
      <c r="G18" s="38" t="s">
        <v>226</v>
      </c>
      <c r="H18" s="39"/>
      <c r="I18" s="39"/>
      <c r="J18" s="12">
        <f>140+105</f>
        <v>245</v>
      </c>
      <c r="K18" s="5" t="s">
        <v>10</v>
      </c>
      <c r="L18" s="38"/>
      <c r="M18" s="39"/>
      <c r="N18" s="39"/>
      <c r="O18" s="12"/>
      <c r="P18" s="7"/>
    </row>
    <row r="19" spans="1:18" ht="10.95" customHeight="1" x14ac:dyDescent="0.3">
      <c r="A19" s="10" t="s">
        <v>12</v>
      </c>
      <c r="B19" s="8"/>
      <c r="C19" s="9"/>
      <c r="D19" s="9"/>
      <c r="E19" s="12">
        <f>E16+E17+E18</f>
        <v>722</v>
      </c>
      <c r="F19" s="5" t="s">
        <v>9</v>
      </c>
      <c r="G19" s="8"/>
      <c r="H19" s="9"/>
      <c r="I19" s="9"/>
      <c r="J19" s="12">
        <f>J16+J17+J18</f>
        <v>350</v>
      </c>
      <c r="K19" s="5" t="s">
        <v>10</v>
      </c>
      <c r="L19" s="8"/>
      <c r="M19" s="9"/>
      <c r="N19" s="9"/>
      <c r="O19" s="12">
        <f>O16+O17+O18</f>
        <v>196</v>
      </c>
      <c r="P19" s="23">
        <f>E19+J19+O19</f>
        <v>1268</v>
      </c>
    </row>
    <row r="20" spans="1:18" ht="10.95" customHeight="1" x14ac:dyDescent="0.3">
      <c r="A20" s="15" t="s">
        <v>0</v>
      </c>
      <c r="B20" s="53" t="s">
        <v>212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8" ht="10.95" customHeight="1" x14ac:dyDescent="0.3">
      <c r="A21" s="1" t="s">
        <v>1</v>
      </c>
      <c r="B21" s="44" t="s">
        <v>13</v>
      </c>
      <c r="C21" s="45"/>
      <c r="D21" s="45"/>
      <c r="E21" s="11" t="s">
        <v>11</v>
      </c>
      <c r="F21" s="1" t="s">
        <v>1</v>
      </c>
      <c r="G21" s="44" t="s">
        <v>16</v>
      </c>
      <c r="H21" s="45"/>
      <c r="I21" s="45"/>
      <c r="J21" s="11" t="s">
        <v>11</v>
      </c>
      <c r="K21" s="1" t="s">
        <v>1</v>
      </c>
      <c r="L21" s="44" t="s">
        <v>17</v>
      </c>
      <c r="M21" s="45"/>
      <c r="N21" s="45"/>
      <c r="O21" s="11" t="s">
        <v>11</v>
      </c>
      <c r="P21" s="4"/>
    </row>
    <row r="22" spans="1:18" ht="10.95" customHeight="1" x14ac:dyDescent="0.3">
      <c r="A22" s="5" t="s">
        <v>8</v>
      </c>
      <c r="B22" s="38" t="s">
        <v>144</v>
      </c>
      <c r="C22" s="38"/>
      <c r="D22" s="38"/>
      <c r="E22" s="12">
        <v>225</v>
      </c>
      <c r="F22" s="5" t="s">
        <v>9</v>
      </c>
      <c r="G22" s="38" t="s">
        <v>228</v>
      </c>
      <c r="H22" s="38"/>
      <c r="I22" s="38"/>
      <c r="J22" s="12">
        <f>164+105</f>
        <v>269</v>
      </c>
      <c r="K22" s="5" t="s">
        <v>10</v>
      </c>
      <c r="L22" s="38" t="s">
        <v>166</v>
      </c>
      <c r="M22" s="39"/>
      <c r="N22" s="39"/>
      <c r="O22" s="12">
        <f>27*3</f>
        <v>81</v>
      </c>
      <c r="P22" s="7"/>
    </row>
    <row r="23" spans="1:18" ht="10.95" customHeight="1" x14ac:dyDescent="0.3">
      <c r="A23" s="5" t="s">
        <v>8</v>
      </c>
      <c r="B23" s="38" t="s">
        <v>226</v>
      </c>
      <c r="C23" s="39"/>
      <c r="D23" s="39"/>
      <c r="E23" s="12">
        <f>140+105</f>
        <v>245</v>
      </c>
      <c r="F23" s="5" t="s">
        <v>9</v>
      </c>
      <c r="G23" s="61" t="s">
        <v>225</v>
      </c>
      <c r="H23" s="62"/>
      <c r="I23" s="62"/>
      <c r="J23" s="12"/>
      <c r="K23" s="5" t="s">
        <v>10</v>
      </c>
      <c r="L23" s="38" t="s">
        <v>120</v>
      </c>
      <c r="M23" s="38"/>
      <c r="N23" s="38"/>
      <c r="O23" s="12">
        <v>155</v>
      </c>
      <c r="P23" s="7"/>
    </row>
    <row r="24" spans="1:18" ht="10.95" customHeight="1" x14ac:dyDescent="0.3">
      <c r="A24" s="5" t="s">
        <v>8</v>
      </c>
      <c r="B24" s="38" t="s">
        <v>131</v>
      </c>
      <c r="C24" s="39"/>
      <c r="D24" s="39"/>
      <c r="E24" s="12">
        <f>42+52*2</f>
        <v>146</v>
      </c>
      <c r="F24" s="5" t="s">
        <v>9</v>
      </c>
      <c r="G24" s="38" t="s">
        <v>120</v>
      </c>
      <c r="H24" s="38"/>
      <c r="I24" s="38"/>
      <c r="J24" s="12">
        <v>155</v>
      </c>
      <c r="K24" s="5" t="s">
        <v>10</v>
      </c>
      <c r="L24" s="51"/>
      <c r="M24" s="52"/>
      <c r="N24" s="52"/>
      <c r="O24" s="28"/>
      <c r="P24" s="29"/>
      <c r="Q24" s="30"/>
      <c r="R24" s="30"/>
    </row>
    <row r="25" spans="1:18" ht="10.95" customHeight="1" x14ac:dyDescent="0.3">
      <c r="A25" s="10" t="s">
        <v>12</v>
      </c>
      <c r="B25" s="8"/>
      <c r="C25" s="9"/>
      <c r="D25" s="9"/>
      <c r="E25" s="12">
        <f>E22+E23+E24</f>
        <v>616</v>
      </c>
      <c r="F25" s="5" t="s">
        <v>9</v>
      </c>
      <c r="G25" s="8"/>
      <c r="H25" s="9"/>
      <c r="I25" s="9"/>
      <c r="J25" s="12">
        <f>J22+J23+J24</f>
        <v>424</v>
      </c>
      <c r="K25" s="5" t="s">
        <v>10</v>
      </c>
      <c r="L25" s="8"/>
      <c r="M25" s="9"/>
      <c r="N25" s="9"/>
      <c r="O25" s="12">
        <f>O22+O23+O24</f>
        <v>236</v>
      </c>
      <c r="P25" s="22">
        <f>E25+J25+O25</f>
        <v>1276</v>
      </c>
    </row>
    <row r="26" spans="1:18" ht="10.95" customHeight="1" x14ac:dyDescent="0.3">
      <c r="A26" s="16" t="s">
        <v>0</v>
      </c>
      <c r="B26" s="55" t="s">
        <v>213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8" ht="10.95" customHeight="1" x14ac:dyDescent="0.3">
      <c r="A27" s="1" t="s">
        <v>1</v>
      </c>
      <c r="B27" s="44" t="s">
        <v>13</v>
      </c>
      <c r="C27" s="45"/>
      <c r="D27" s="45"/>
      <c r="E27" s="11" t="s">
        <v>11</v>
      </c>
      <c r="F27" s="1" t="s">
        <v>1</v>
      </c>
      <c r="G27" s="44" t="s">
        <v>16</v>
      </c>
      <c r="H27" s="45"/>
      <c r="I27" s="45"/>
      <c r="J27" s="11" t="s">
        <v>11</v>
      </c>
      <c r="K27" s="1" t="s">
        <v>1</v>
      </c>
      <c r="L27" s="44" t="s">
        <v>17</v>
      </c>
      <c r="M27" s="45"/>
      <c r="N27" s="45"/>
      <c r="O27" s="11" t="s">
        <v>11</v>
      </c>
      <c r="P27" s="4"/>
    </row>
    <row r="28" spans="1:18" ht="10.95" customHeight="1" x14ac:dyDescent="0.3">
      <c r="A28" s="5" t="s">
        <v>8</v>
      </c>
      <c r="B28" s="38" t="s">
        <v>140</v>
      </c>
      <c r="C28" s="39"/>
      <c r="D28" s="39"/>
      <c r="E28" s="12">
        <f>276+125</f>
        <v>401</v>
      </c>
      <c r="F28" s="5" t="s">
        <v>9</v>
      </c>
      <c r="G28" s="38"/>
      <c r="H28" s="39"/>
      <c r="I28" s="39"/>
      <c r="J28" s="12"/>
      <c r="K28" s="5" t="s">
        <v>10</v>
      </c>
      <c r="L28" s="38"/>
      <c r="M28" s="39"/>
      <c r="N28" s="39"/>
      <c r="O28" s="12"/>
      <c r="P28" s="7"/>
    </row>
    <row r="29" spans="1:18" ht="10.95" customHeight="1" x14ac:dyDescent="0.3">
      <c r="A29" s="5" t="s">
        <v>8</v>
      </c>
      <c r="B29" s="38" t="s">
        <v>149</v>
      </c>
      <c r="C29" s="39"/>
      <c r="D29" s="39"/>
      <c r="E29" s="12">
        <f>42*1.5</f>
        <v>63</v>
      </c>
      <c r="F29" s="5" t="s">
        <v>9</v>
      </c>
      <c r="G29" s="38"/>
      <c r="H29" s="38"/>
      <c r="I29" s="38"/>
      <c r="J29" s="12"/>
      <c r="K29" s="5" t="s">
        <v>10</v>
      </c>
      <c r="L29" s="38"/>
      <c r="M29" s="39"/>
      <c r="N29" s="39"/>
      <c r="O29" s="12"/>
      <c r="P29" s="7"/>
    </row>
    <row r="30" spans="1:18" ht="10.95" customHeight="1" x14ac:dyDescent="0.3">
      <c r="A30" s="5" t="s">
        <v>8</v>
      </c>
      <c r="B30" s="38" t="s">
        <v>224</v>
      </c>
      <c r="C30" s="39"/>
      <c r="D30" s="39"/>
      <c r="E30" s="12"/>
      <c r="F30" s="5" t="s">
        <v>9</v>
      </c>
      <c r="G30" s="38"/>
      <c r="H30" s="39"/>
      <c r="I30" s="39"/>
      <c r="J30" s="12"/>
      <c r="K30" s="5" t="s">
        <v>10</v>
      </c>
      <c r="L30" s="38"/>
      <c r="M30" s="39"/>
      <c r="N30" s="39"/>
      <c r="O30" s="12"/>
      <c r="P30" s="7"/>
    </row>
    <row r="31" spans="1:18" ht="10.95" customHeight="1" x14ac:dyDescent="0.3">
      <c r="A31" s="10" t="s">
        <v>12</v>
      </c>
      <c r="B31" s="8"/>
      <c r="C31" s="9"/>
      <c r="D31" s="9"/>
      <c r="E31" s="12">
        <f>E28+E29+E30</f>
        <v>464</v>
      </c>
      <c r="F31" s="5" t="s">
        <v>9</v>
      </c>
      <c r="G31" s="8"/>
      <c r="H31" s="9"/>
      <c r="I31" s="9"/>
      <c r="J31" s="12">
        <f>J28+J29+J30</f>
        <v>0</v>
      </c>
      <c r="K31" s="5" t="s">
        <v>10</v>
      </c>
      <c r="L31" s="8"/>
      <c r="M31" s="9"/>
      <c r="N31" s="9"/>
      <c r="O31" s="12">
        <f>O28+O29+O30</f>
        <v>0</v>
      </c>
      <c r="P31" s="21">
        <f>E31+J31+O31</f>
        <v>464</v>
      </c>
    </row>
    <row r="32" spans="1:18" ht="10.95" customHeight="1" x14ac:dyDescent="0.3">
      <c r="A32" s="17" t="s">
        <v>0</v>
      </c>
      <c r="B32" s="57" t="s">
        <v>214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</row>
    <row r="33" spans="1:16" ht="10.95" customHeight="1" x14ac:dyDescent="0.3">
      <c r="A33" s="1" t="s">
        <v>1</v>
      </c>
      <c r="B33" s="44" t="s">
        <v>13</v>
      </c>
      <c r="C33" s="45"/>
      <c r="D33" s="45"/>
      <c r="E33" s="11" t="s">
        <v>11</v>
      </c>
      <c r="F33" s="1" t="s">
        <v>1</v>
      </c>
      <c r="G33" s="44" t="s">
        <v>16</v>
      </c>
      <c r="H33" s="45"/>
      <c r="I33" s="45"/>
      <c r="J33" s="11" t="s">
        <v>11</v>
      </c>
      <c r="K33" s="1" t="s">
        <v>1</v>
      </c>
      <c r="L33" s="44" t="s">
        <v>17</v>
      </c>
      <c r="M33" s="45"/>
      <c r="N33" s="45"/>
      <c r="O33" s="11" t="s">
        <v>11</v>
      </c>
      <c r="P33" s="4"/>
    </row>
    <row r="34" spans="1:16" ht="10.95" customHeight="1" x14ac:dyDescent="0.3">
      <c r="A34" s="5" t="s">
        <v>8</v>
      </c>
      <c r="B34" s="38"/>
      <c r="C34" s="38"/>
      <c r="D34" s="38"/>
      <c r="E34" s="12"/>
      <c r="F34" s="5" t="s">
        <v>9</v>
      </c>
      <c r="G34" s="38"/>
      <c r="H34" s="39"/>
      <c r="I34" s="39"/>
      <c r="J34" s="12"/>
      <c r="K34" s="5" t="s">
        <v>10</v>
      </c>
      <c r="L34" s="38"/>
      <c r="M34" s="39"/>
      <c r="N34" s="39"/>
      <c r="O34" s="12"/>
      <c r="P34" s="7"/>
    </row>
    <row r="35" spans="1:16" ht="10.95" customHeight="1" x14ac:dyDescent="0.3">
      <c r="A35" s="5" t="s">
        <v>8</v>
      </c>
      <c r="B35" s="38"/>
      <c r="C35" s="38"/>
      <c r="D35" s="38"/>
      <c r="E35" s="12"/>
      <c r="F35" s="5" t="s">
        <v>9</v>
      </c>
      <c r="G35" s="38"/>
      <c r="H35" s="39"/>
      <c r="I35" s="39"/>
      <c r="J35" s="12"/>
      <c r="K35" s="5" t="s">
        <v>10</v>
      </c>
      <c r="L35" s="38"/>
      <c r="M35" s="39"/>
      <c r="N35" s="39"/>
      <c r="O35" s="12"/>
      <c r="P35" s="7"/>
    </row>
    <row r="36" spans="1:16" ht="10.95" customHeight="1" x14ac:dyDescent="0.3">
      <c r="A36" s="5" t="s">
        <v>8</v>
      </c>
      <c r="B36" s="38"/>
      <c r="C36" s="39"/>
      <c r="D36" s="39"/>
      <c r="E36" s="12"/>
      <c r="F36" s="5" t="s">
        <v>9</v>
      </c>
      <c r="G36" s="38"/>
      <c r="H36" s="39"/>
      <c r="I36" s="39"/>
      <c r="J36" s="12"/>
      <c r="K36" s="5" t="s">
        <v>10</v>
      </c>
      <c r="L36" s="38"/>
      <c r="M36" s="39"/>
      <c r="N36" s="39"/>
      <c r="O36" s="12"/>
      <c r="P36" s="7"/>
    </row>
    <row r="37" spans="1:16" ht="10.95" customHeight="1" x14ac:dyDescent="0.3">
      <c r="A37" s="10" t="s">
        <v>12</v>
      </c>
      <c r="B37" s="8"/>
      <c r="C37" s="9"/>
      <c r="D37" s="9"/>
      <c r="E37" s="12">
        <f>E34+E35+E36</f>
        <v>0</v>
      </c>
      <c r="F37" s="5" t="s">
        <v>9</v>
      </c>
      <c r="G37" s="8"/>
      <c r="H37" s="9"/>
      <c r="I37" s="9"/>
      <c r="J37" s="12">
        <f>J34+J35+J36</f>
        <v>0</v>
      </c>
      <c r="K37" s="5" t="s">
        <v>10</v>
      </c>
      <c r="L37" s="8"/>
      <c r="M37" s="9"/>
      <c r="N37" s="9"/>
      <c r="O37" s="12">
        <f>O34+O35+O36</f>
        <v>0</v>
      </c>
      <c r="P37" s="20">
        <f>E37+J37+O37</f>
        <v>0</v>
      </c>
    </row>
    <row r="38" spans="1:16" ht="10.95" customHeight="1" x14ac:dyDescent="0.3">
      <c r="A38" s="18" t="s">
        <v>0</v>
      </c>
      <c r="B38" s="59" t="s">
        <v>215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</row>
    <row r="39" spans="1:16" ht="10.95" customHeight="1" x14ac:dyDescent="0.3">
      <c r="A39" s="1" t="s">
        <v>1</v>
      </c>
      <c r="B39" s="44" t="s">
        <v>13</v>
      </c>
      <c r="C39" s="45"/>
      <c r="D39" s="45"/>
      <c r="E39" s="11" t="s">
        <v>11</v>
      </c>
      <c r="F39" s="1" t="s">
        <v>1</v>
      </c>
      <c r="G39" s="44" t="s">
        <v>16</v>
      </c>
      <c r="H39" s="45"/>
      <c r="I39" s="45"/>
      <c r="J39" s="11" t="s">
        <v>11</v>
      </c>
      <c r="K39" s="1" t="s">
        <v>1</v>
      </c>
      <c r="L39" s="44" t="s">
        <v>17</v>
      </c>
      <c r="M39" s="45"/>
      <c r="N39" s="45"/>
      <c r="O39" s="11" t="s">
        <v>11</v>
      </c>
      <c r="P39" s="4"/>
    </row>
    <row r="40" spans="1:16" ht="10.95" customHeight="1" x14ac:dyDescent="0.3">
      <c r="A40" s="5" t="s">
        <v>8</v>
      </c>
      <c r="B40" s="38"/>
      <c r="C40" s="39"/>
      <c r="D40" s="39"/>
      <c r="E40" s="12"/>
      <c r="F40" s="5" t="s">
        <v>9</v>
      </c>
      <c r="G40" s="38"/>
      <c r="H40" s="39"/>
      <c r="I40" s="39"/>
      <c r="J40" s="12"/>
      <c r="K40" s="5" t="s">
        <v>10</v>
      </c>
      <c r="L40" s="38"/>
      <c r="M40" s="39"/>
      <c r="N40" s="39"/>
      <c r="O40" s="12"/>
      <c r="P40" s="7"/>
    </row>
    <row r="41" spans="1:16" ht="10.95" customHeight="1" x14ac:dyDescent="0.3">
      <c r="A41" s="5" t="s">
        <v>8</v>
      </c>
      <c r="B41" s="38"/>
      <c r="C41" s="39"/>
      <c r="D41" s="39"/>
      <c r="E41" s="12"/>
      <c r="F41" s="5" t="s">
        <v>9</v>
      </c>
      <c r="G41" s="38"/>
      <c r="H41" s="39"/>
      <c r="I41" s="39"/>
      <c r="J41" s="12"/>
      <c r="K41" s="5" t="s">
        <v>10</v>
      </c>
      <c r="L41" s="38"/>
      <c r="M41" s="39"/>
      <c r="N41" s="39"/>
      <c r="O41" s="12"/>
      <c r="P41" s="7"/>
    </row>
    <row r="42" spans="1:16" ht="10.95" customHeight="1" x14ac:dyDescent="0.3">
      <c r="A42" s="5" t="s">
        <v>8</v>
      </c>
      <c r="B42" s="38"/>
      <c r="C42" s="39"/>
      <c r="D42" s="39"/>
      <c r="E42" s="12"/>
      <c r="F42" s="5" t="s">
        <v>9</v>
      </c>
      <c r="G42" s="38"/>
      <c r="H42" s="39"/>
      <c r="I42" s="39"/>
      <c r="J42" s="12"/>
      <c r="K42" s="5" t="s">
        <v>10</v>
      </c>
      <c r="L42" s="38"/>
      <c r="M42" s="39"/>
      <c r="N42" s="39"/>
      <c r="O42" s="12"/>
      <c r="P42" s="7"/>
    </row>
    <row r="43" spans="1:16" ht="10.95" customHeight="1" x14ac:dyDescent="0.3">
      <c r="A43" s="10" t="s">
        <v>12</v>
      </c>
      <c r="B43" s="8"/>
      <c r="C43" s="9"/>
      <c r="D43" s="9"/>
      <c r="E43" s="12">
        <f>E40+E41+E42</f>
        <v>0</v>
      </c>
      <c r="F43" s="5" t="s">
        <v>9</v>
      </c>
      <c r="G43" s="8"/>
      <c r="H43" s="9"/>
      <c r="I43" s="9"/>
      <c r="J43" s="12">
        <f>J40+J41+J42</f>
        <v>0</v>
      </c>
      <c r="K43" s="5" t="s">
        <v>10</v>
      </c>
      <c r="L43" s="8"/>
      <c r="M43" s="9"/>
      <c r="N43" s="9"/>
      <c r="O43" s="12">
        <f>O40+O41+O42</f>
        <v>0</v>
      </c>
      <c r="P43" s="19">
        <f>E43+J43+O43</f>
        <v>0</v>
      </c>
    </row>
    <row r="44" spans="1:16" x14ac:dyDescent="0.3">
      <c r="A44" s="5"/>
      <c r="B44" s="2"/>
      <c r="C44" s="2"/>
      <c r="D44" s="2"/>
      <c r="E44" s="2"/>
      <c r="F44" s="2"/>
      <c r="G44" s="33"/>
      <c r="H44" s="33"/>
      <c r="I44" s="33"/>
      <c r="J44" s="33"/>
      <c r="K44" s="33"/>
      <c r="L44" s="33"/>
      <c r="M44" s="33"/>
      <c r="N44" s="33"/>
      <c r="O44" s="33"/>
      <c r="P44" s="33"/>
    </row>
    <row r="45" spans="1:16" ht="12.6" customHeight="1" x14ac:dyDescent="0.3">
      <c r="A45" s="5"/>
      <c r="B45" s="2"/>
      <c r="C45" s="2"/>
      <c r="D45" s="2"/>
      <c r="E45" s="2"/>
      <c r="F45" s="2"/>
      <c r="G45" s="33"/>
      <c r="H45" s="33"/>
      <c r="I45" s="33"/>
      <c r="J45" s="33"/>
      <c r="K45" s="33"/>
      <c r="L45" s="33"/>
      <c r="M45" s="33"/>
      <c r="N45" s="33"/>
      <c r="O45" s="33"/>
      <c r="P45" s="33"/>
    </row>
  </sheetData>
  <mergeCells count="92">
    <mergeCell ref="B41:D41"/>
    <mergeCell ref="G41:I41"/>
    <mergeCell ref="L41:N41"/>
    <mergeCell ref="B42:D42"/>
    <mergeCell ref="G42:I42"/>
    <mergeCell ref="L42:N42"/>
    <mergeCell ref="B38:P38"/>
    <mergeCell ref="B39:D39"/>
    <mergeCell ref="G39:I39"/>
    <mergeCell ref="L39:N39"/>
    <mergeCell ref="B40:D40"/>
    <mergeCell ref="G40:I40"/>
    <mergeCell ref="L40:N40"/>
    <mergeCell ref="B35:D35"/>
    <mergeCell ref="G35:I35"/>
    <mergeCell ref="L35:N35"/>
    <mergeCell ref="B36:D36"/>
    <mergeCell ref="G36:I36"/>
    <mergeCell ref="L36:N36"/>
    <mergeCell ref="B32:P32"/>
    <mergeCell ref="B33:D33"/>
    <mergeCell ref="G33:I33"/>
    <mergeCell ref="L33:N33"/>
    <mergeCell ref="B34:D34"/>
    <mergeCell ref="G34:I34"/>
    <mergeCell ref="L34:N34"/>
    <mergeCell ref="B29:D29"/>
    <mergeCell ref="G29:I29"/>
    <mergeCell ref="L29:N29"/>
    <mergeCell ref="B30:D30"/>
    <mergeCell ref="G30:I30"/>
    <mergeCell ref="L30:N30"/>
    <mergeCell ref="B26:P26"/>
    <mergeCell ref="B27:D27"/>
    <mergeCell ref="G27:I27"/>
    <mergeCell ref="L27:N27"/>
    <mergeCell ref="B28:D28"/>
    <mergeCell ref="G28:I28"/>
    <mergeCell ref="L28:N28"/>
    <mergeCell ref="B23:D23"/>
    <mergeCell ref="L23:N23"/>
    <mergeCell ref="B24:D24"/>
    <mergeCell ref="G24:I24"/>
    <mergeCell ref="L24:N24"/>
    <mergeCell ref="G23:I23"/>
    <mergeCell ref="B20:P20"/>
    <mergeCell ref="B21:D21"/>
    <mergeCell ref="G21:I21"/>
    <mergeCell ref="L21:N21"/>
    <mergeCell ref="B22:D22"/>
    <mergeCell ref="L22:N22"/>
    <mergeCell ref="G22:I22"/>
    <mergeCell ref="B17:D17"/>
    <mergeCell ref="G17:I17"/>
    <mergeCell ref="L17:N17"/>
    <mergeCell ref="B18:D18"/>
    <mergeCell ref="G18:I18"/>
    <mergeCell ref="L18:N18"/>
    <mergeCell ref="B14:P14"/>
    <mergeCell ref="B15:D15"/>
    <mergeCell ref="G15:I15"/>
    <mergeCell ref="L15:N15"/>
    <mergeCell ref="B16:D16"/>
    <mergeCell ref="G16:I16"/>
    <mergeCell ref="L16:N16"/>
    <mergeCell ref="B11:D11"/>
    <mergeCell ref="G11:I11"/>
    <mergeCell ref="L11:N11"/>
    <mergeCell ref="B12:D12"/>
    <mergeCell ref="G12:I12"/>
    <mergeCell ref="L12:N12"/>
    <mergeCell ref="B8:P8"/>
    <mergeCell ref="B9:D9"/>
    <mergeCell ref="G9:I9"/>
    <mergeCell ref="L9:N9"/>
    <mergeCell ref="B10:D10"/>
    <mergeCell ref="G10:I10"/>
    <mergeCell ref="L10:N10"/>
    <mergeCell ref="B5:D5"/>
    <mergeCell ref="G5:I5"/>
    <mergeCell ref="L5:N5"/>
    <mergeCell ref="B6:D6"/>
    <mergeCell ref="G6:I6"/>
    <mergeCell ref="L6:N6"/>
    <mergeCell ref="B4:D4"/>
    <mergeCell ref="G4:I4"/>
    <mergeCell ref="L4:N4"/>
    <mergeCell ref="A1:P1"/>
    <mergeCell ref="B2:P2"/>
    <mergeCell ref="B3:D3"/>
    <mergeCell ref="G3:I3"/>
    <mergeCell ref="L3:N3"/>
  </mergeCells>
  <pageMargins left="0.70866141732283472" right="0.70866141732283472" top="0.74803149606299213" bottom="0.74803149606299213" header="0.31496062992125984" footer="0.31496062992125984"/>
  <pageSetup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zoomScale="120" zoomScaleNormal="120" workbookViewId="0">
      <selection activeCell="M24" sqref="M24"/>
    </sheetView>
  </sheetViews>
  <sheetFormatPr baseColWidth="10" defaultRowHeight="14.4" x14ac:dyDescent="0.3"/>
  <cols>
    <col min="1" max="1" width="20.6640625" customWidth="1"/>
    <col min="2" max="2" width="7.6640625" customWidth="1"/>
    <col min="3" max="3" width="20.6640625" customWidth="1"/>
    <col min="4" max="4" width="7.6640625" customWidth="1"/>
    <col min="5" max="5" width="20.6640625" customWidth="1"/>
    <col min="6" max="6" width="7.6640625" customWidth="1"/>
    <col min="7" max="7" width="15.6640625" customWidth="1"/>
    <col min="8" max="8" width="7.6640625" customWidth="1"/>
    <col min="9" max="9" width="15.6640625" customWidth="1"/>
    <col min="10" max="10" width="7.6640625" customWidth="1"/>
  </cols>
  <sheetData>
    <row r="1" spans="1:10" ht="17.399999999999999" x14ac:dyDescent="0.3">
      <c r="A1" s="40" t="s">
        <v>27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0.95" customHeight="1" x14ac:dyDescent="0.3">
      <c r="A2" s="6"/>
      <c r="B2" s="42" t="s">
        <v>101</v>
      </c>
      <c r="C2" s="43"/>
      <c r="D2" s="43"/>
      <c r="E2" s="43"/>
      <c r="F2" s="43"/>
      <c r="G2" s="43"/>
      <c r="H2" s="43"/>
      <c r="I2" s="43"/>
      <c r="J2" s="43"/>
    </row>
    <row r="3" spans="1:10" ht="10.95" customHeight="1" x14ac:dyDescent="0.3">
      <c r="A3" s="26" t="s">
        <v>28</v>
      </c>
      <c r="B3" s="8">
        <v>52</v>
      </c>
      <c r="C3" s="9" t="s">
        <v>271</v>
      </c>
      <c r="D3" s="9">
        <v>38</v>
      </c>
      <c r="E3" s="26" t="s">
        <v>102</v>
      </c>
      <c r="F3" s="8">
        <v>184</v>
      </c>
      <c r="G3" s="26" t="s">
        <v>361</v>
      </c>
      <c r="H3" s="8">
        <v>322</v>
      </c>
      <c r="I3" s="1"/>
      <c r="J3" s="1"/>
    </row>
    <row r="4" spans="1:10" ht="10.95" customHeight="1" x14ac:dyDescent="0.3">
      <c r="A4" s="26" t="s">
        <v>29</v>
      </c>
      <c r="B4" s="8">
        <v>72</v>
      </c>
      <c r="C4" s="9" t="s">
        <v>220</v>
      </c>
      <c r="D4" s="8">
        <v>107</v>
      </c>
      <c r="E4" s="26" t="s">
        <v>103</v>
      </c>
      <c r="F4" s="8">
        <v>135</v>
      </c>
      <c r="G4" s="5"/>
      <c r="H4" s="5"/>
      <c r="I4" s="5"/>
      <c r="J4" s="5"/>
    </row>
    <row r="5" spans="1:10" ht="10.95" customHeight="1" x14ac:dyDescent="0.3">
      <c r="A5" s="26" t="s">
        <v>30</v>
      </c>
      <c r="B5" s="8">
        <v>105</v>
      </c>
      <c r="C5" s="9"/>
      <c r="D5" s="9"/>
      <c r="E5" s="26" t="s">
        <v>158</v>
      </c>
      <c r="F5" s="8">
        <v>194</v>
      </c>
      <c r="G5" s="5"/>
      <c r="H5" s="5"/>
      <c r="I5" s="5"/>
      <c r="J5" s="5"/>
    </row>
    <row r="6" spans="1:10" ht="10.95" customHeight="1" x14ac:dyDescent="0.3">
      <c r="A6" s="26" t="s">
        <v>31</v>
      </c>
      <c r="B6" s="8">
        <v>53</v>
      </c>
      <c r="C6" s="9"/>
      <c r="D6" s="9"/>
      <c r="E6" s="26" t="s">
        <v>175</v>
      </c>
      <c r="F6" s="8">
        <v>74</v>
      </c>
      <c r="G6" s="5"/>
      <c r="H6" s="5"/>
      <c r="I6" s="5"/>
      <c r="J6" s="5"/>
    </row>
    <row r="7" spans="1:10" ht="10.95" customHeight="1" x14ac:dyDescent="0.3">
      <c r="A7" s="26" t="s">
        <v>55</v>
      </c>
      <c r="B7" s="8">
        <v>55</v>
      </c>
      <c r="C7" s="9"/>
      <c r="D7" s="9"/>
      <c r="G7" s="5"/>
      <c r="H7" s="5"/>
      <c r="I7" s="5"/>
      <c r="J7" s="5"/>
    </row>
    <row r="8" spans="1:10" ht="10.95" customHeight="1" x14ac:dyDescent="0.3">
      <c r="A8" s="13"/>
      <c r="B8" s="46" t="s">
        <v>60</v>
      </c>
      <c r="C8" s="47"/>
      <c r="D8" s="47"/>
      <c r="E8" s="47"/>
      <c r="F8" s="47"/>
      <c r="G8" s="47"/>
      <c r="H8" s="47"/>
      <c r="I8" s="47"/>
      <c r="J8" s="47"/>
    </row>
    <row r="9" spans="1:10" ht="10.95" customHeight="1" x14ac:dyDescent="0.3">
      <c r="A9" s="26" t="s">
        <v>57</v>
      </c>
      <c r="B9" s="8">
        <v>254</v>
      </c>
      <c r="C9" s="9" t="s">
        <v>59</v>
      </c>
      <c r="D9" s="9">
        <v>164</v>
      </c>
      <c r="E9" s="26" t="s">
        <v>61</v>
      </c>
      <c r="F9" s="8">
        <v>220</v>
      </c>
      <c r="G9" s="26" t="s">
        <v>66</v>
      </c>
      <c r="H9" s="8">
        <v>82</v>
      </c>
      <c r="I9" s="9" t="s">
        <v>176</v>
      </c>
      <c r="J9" s="8">
        <v>314</v>
      </c>
    </row>
    <row r="10" spans="1:10" ht="10.95" customHeight="1" x14ac:dyDescent="0.3">
      <c r="A10" s="5" t="s">
        <v>56</v>
      </c>
      <c r="B10" s="8">
        <v>514</v>
      </c>
      <c r="C10" s="9" t="s">
        <v>114</v>
      </c>
      <c r="D10" s="9">
        <v>270</v>
      </c>
      <c r="E10" s="26" t="s">
        <v>62</v>
      </c>
      <c r="F10" s="8">
        <v>82</v>
      </c>
      <c r="G10" s="26" t="s">
        <v>67</v>
      </c>
      <c r="H10" s="8">
        <v>42</v>
      </c>
    </row>
    <row r="11" spans="1:10" ht="10.95" customHeight="1" x14ac:dyDescent="0.3">
      <c r="A11" s="5" t="s">
        <v>47</v>
      </c>
      <c r="B11" s="8">
        <v>150</v>
      </c>
      <c r="C11" s="9" t="s">
        <v>142</v>
      </c>
      <c r="D11" s="9">
        <v>92</v>
      </c>
      <c r="E11" s="26" t="s">
        <v>63</v>
      </c>
      <c r="F11" s="8">
        <v>140</v>
      </c>
      <c r="G11" s="26" t="s">
        <v>68</v>
      </c>
      <c r="H11" s="8">
        <v>129</v>
      </c>
    </row>
    <row r="12" spans="1:10" ht="10.95" customHeight="1" x14ac:dyDescent="0.3">
      <c r="A12" s="5" t="s">
        <v>91</v>
      </c>
      <c r="B12" s="8">
        <v>394</v>
      </c>
      <c r="C12" s="9" t="s">
        <v>143</v>
      </c>
      <c r="D12" s="9">
        <v>154</v>
      </c>
      <c r="E12" s="26" t="s">
        <v>64</v>
      </c>
      <c r="F12" s="8">
        <v>82</v>
      </c>
      <c r="G12" s="26" t="s">
        <v>152</v>
      </c>
      <c r="H12" s="8">
        <v>419</v>
      </c>
      <c r="I12" s="9"/>
      <c r="J12" s="8"/>
    </row>
    <row r="13" spans="1:10" ht="10.95" customHeight="1" x14ac:dyDescent="0.3">
      <c r="A13" s="5" t="s">
        <v>97</v>
      </c>
      <c r="B13" s="8">
        <v>230</v>
      </c>
      <c r="C13" s="9" t="s">
        <v>157</v>
      </c>
      <c r="D13" s="9">
        <v>274</v>
      </c>
      <c r="E13" s="26" t="s">
        <v>65</v>
      </c>
      <c r="F13" s="8">
        <v>82</v>
      </c>
      <c r="G13" s="26" t="s">
        <v>165</v>
      </c>
      <c r="H13" s="8">
        <v>274</v>
      </c>
      <c r="I13" s="9"/>
      <c r="J13" s="8"/>
    </row>
    <row r="14" spans="1:10" ht="10.95" customHeight="1" x14ac:dyDescent="0.3">
      <c r="A14" s="14"/>
      <c r="B14" s="48" t="s">
        <v>85</v>
      </c>
      <c r="C14" s="49"/>
      <c r="D14" s="49"/>
      <c r="E14" s="49"/>
      <c r="F14" s="49"/>
      <c r="G14" s="49"/>
      <c r="H14" s="49"/>
      <c r="I14" s="49"/>
      <c r="J14" s="49"/>
    </row>
    <row r="15" spans="1:10" ht="10.95" customHeight="1" x14ac:dyDescent="0.3">
      <c r="A15" s="26" t="s">
        <v>70</v>
      </c>
      <c r="B15" s="8">
        <v>112</v>
      </c>
      <c r="C15" s="9" t="s">
        <v>264</v>
      </c>
      <c r="D15" s="9">
        <v>139</v>
      </c>
      <c r="E15" s="26" t="s">
        <v>43</v>
      </c>
      <c r="F15" s="8">
        <v>149</v>
      </c>
      <c r="G15" s="26" t="s">
        <v>84</v>
      </c>
      <c r="H15" s="9">
        <v>159</v>
      </c>
      <c r="I15" s="9"/>
      <c r="J15" s="11"/>
    </row>
    <row r="16" spans="1:10" ht="10.95" customHeight="1" x14ac:dyDescent="0.3">
      <c r="A16" s="26" t="s">
        <v>69</v>
      </c>
      <c r="B16" s="8">
        <v>94</v>
      </c>
      <c r="C16" s="26" t="s">
        <v>141</v>
      </c>
      <c r="D16" s="8">
        <v>42</v>
      </c>
      <c r="E16" s="26" t="s">
        <v>76</v>
      </c>
      <c r="F16" s="8">
        <v>80</v>
      </c>
      <c r="G16" s="26" t="s">
        <v>86</v>
      </c>
      <c r="H16" s="9">
        <v>196</v>
      </c>
      <c r="I16" s="9"/>
      <c r="J16" s="12"/>
    </row>
    <row r="17" spans="1:10" ht="10.95" customHeight="1" x14ac:dyDescent="0.3">
      <c r="A17" s="26" t="s">
        <v>109</v>
      </c>
      <c r="B17" s="8">
        <v>146</v>
      </c>
      <c r="C17" s="9" t="s">
        <v>287</v>
      </c>
      <c r="D17" s="9">
        <v>114</v>
      </c>
      <c r="E17" s="26" t="s">
        <v>116</v>
      </c>
      <c r="F17" s="8">
        <v>464</v>
      </c>
      <c r="G17" s="26" t="s">
        <v>171</v>
      </c>
      <c r="H17" s="9">
        <v>149</v>
      </c>
      <c r="I17" s="9"/>
      <c r="J17" s="12"/>
    </row>
    <row r="18" spans="1:10" ht="10.95" customHeight="1" x14ac:dyDescent="0.3">
      <c r="A18" s="26" t="s">
        <v>273</v>
      </c>
      <c r="B18" s="8">
        <v>157</v>
      </c>
      <c r="C18" s="9"/>
      <c r="D18" s="9"/>
      <c r="E18" s="26" t="s">
        <v>170</v>
      </c>
      <c r="F18" s="8">
        <v>264</v>
      </c>
      <c r="G18" s="26"/>
      <c r="H18" s="9"/>
      <c r="I18" s="9"/>
      <c r="J18" s="12"/>
    </row>
    <row r="19" spans="1:10" ht="10.95" customHeight="1" x14ac:dyDescent="0.3">
      <c r="A19" s="35"/>
      <c r="B19" s="63" t="s">
        <v>269</v>
      </c>
      <c r="C19" s="64"/>
      <c r="D19" s="64"/>
      <c r="E19" s="64"/>
      <c r="F19" s="64"/>
      <c r="G19" s="64"/>
      <c r="H19" s="64"/>
      <c r="I19" s="64"/>
      <c r="J19" s="64"/>
    </row>
    <row r="20" spans="1:10" ht="10.95" customHeight="1" x14ac:dyDescent="0.3">
      <c r="A20" s="26" t="s">
        <v>270</v>
      </c>
      <c r="B20" s="36">
        <v>138</v>
      </c>
      <c r="C20" s="9"/>
      <c r="D20" s="9"/>
      <c r="E20" s="26" t="s">
        <v>257</v>
      </c>
      <c r="F20" s="8">
        <v>390</v>
      </c>
      <c r="G20" s="26" t="s">
        <v>322</v>
      </c>
      <c r="H20" s="9">
        <v>310</v>
      </c>
      <c r="I20" s="9"/>
      <c r="J20" s="12"/>
    </row>
    <row r="21" spans="1:10" ht="10.95" customHeight="1" x14ac:dyDescent="0.3">
      <c r="A21" s="26" t="s">
        <v>286</v>
      </c>
      <c r="B21" s="36">
        <v>89</v>
      </c>
      <c r="C21" s="9"/>
      <c r="D21" s="9"/>
      <c r="E21" s="26" t="s">
        <v>265</v>
      </c>
      <c r="F21" s="8">
        <v>190</v>
      </c>
      <c r="G21" s="27"/>
      <c r="H21" s="9"/>
      <c r="I21" s="9"/>
      <c r="J21" s="12"/>
    </row>
    <row r="22" spans="1:10" ht="10.95" customHeight="1" x14ac:dyDescent="0.3">
      <c r="A22" s="26" t="s">
        <v>172</v>
      </c>
      <c r="B22" s="8">
        <v>181</v>
      </c>
      <c r="C22" s="9"/>
      <c r="D22" s="9"/>
      <c r="E22" s="26" t="s">
        <v>282</v>
      </c>
      <c r="F22" s="8">
        <v>163</v>
      </c>
      <c r="G22" s="27"/>
      <c r="H22" s="9"/>
      <c r="I22" s="9"/>
      <c r="J22" s="12"/>
    </row>
    <row r="23" spans="1:10" ht="10.95" customHeight="1" x14ac:dyDescent="0.3">
      <c r="A23" s="26"/>
      <c r="B23" s="8"/>
      <c r="C23" s="9"/>
      <c r="D23" s="9"/>
      <c r="E23" s="26" t="s">
        <v>276</v>
      </c>
      <c r="F23" s="8">
        <v>207</v>
      </c>
      <c r="G23" s="27"/>
      <c r="H23" s="9"/>
      <c r="I23" s="9"/>
      <c r="J23" s="12"/>
    </row>
    <row r="24" spans="1:10" ht="10.95" customHeight="1" x14ac:dyDescent="0.3">
      <c r="A24" s="26"/>
      <c r="B24" s="8"/>
      <c r="C24" s="9"/>
      <c r="D24" s="9"/>
      <c r="E24" s="27"/>
      <c r="F24" s="8"/>
      <c r="G24" s="27"/>
      <c r="H24" s="9"/>
      <c r="I24" s="9"/>
      <c r="J24" s="12"/>
    </row>
    <row r="25" spans="1:10" ht="10.95" customHeight="1" x14ac:dyDescent="0.3">
      <c r="A25" s="15"/>
      <c r="B25" s="53" t="s">
        <v>71</v>
      </c>
      <c r="C25" s="54"/>
      <c r="D25" s="54"/>
      <c r="E25" s="54"/>
      <c r="F25" s="54"/>
      <c r="G25" s="54"/>
      <c r="H25" s="54"/>
      <c r="I25" s="54"/>
      <c r="J25" s="54"/>
    </row>
    <row r="26" spans="1:10" ht="10.95" customHeight="1" x14ac:dyDescent="0.3">
      <c r="A26" s="26" t="s">
        <v>54</v>
      </c>
      <c r="B26" s="8">
        <v>125</v>
      </c>
      <c r="C26" s="26" t="s">
        <v>58</v>
      </c>
      <c r="D26" s="8">
        <v>134</v>
      </c>
      <c r="E26" s="26" t="s">
        <v>72</v>
      </c>
      <c r="F26" s="8">
        <v>52</v>
      </c>
      <c r="G26" s="8" t="s">
        <v>74</v>
      </c>
      <c r="H26" s="9">
        <v>443</v>
      </c>
      <c r="I26" s="9"/>
      <c r="J26" s="11"/>
    </row>
    <row r="27" spans="1:10" ht="10.95" customHeight="1" x14ac:dyDescent="0.3">
      <c r="A27" s="26" t="s">
        <v>160</v>
      </c>
      <c r="B27" s="8">
        <v>53</v>
      </c>
      <c r="C27" s="26" t="s">
        <v>75</v>
      </c>
      <c r="D27" s="8">
        <v>138</v>
      </c>
      <c r="E27" s="26" t="s">
        <v>73</v>
      </c>
      <c r="F27" s="8">
        <v>94</v>
      </c>
      <c r="G27" s="8"/>
      <c r="H27" s="9"/>
      <c r="I27" s="9"/>
      <c r="J27" s="12"/>
    </row>
    <row r="28" spans="1:10" ht="10.95" customHeight="1" x14ac:dyDescent="0.3">
      <c r="A28" s="26" t="s">
        <v>266</v>
      </c>
      <c r="B28" s="8">
        <v>223</v>
      </c>
      <c r="C28" s="26"/>
      <c r="D28" s="8"/>
      <c r="E28" s="26"/>
      <c r="F28" s="8"/>
      <c r="G28" s="8"/>
      <c r="H28" s="9"/>
      <c r="I28" s="9"/>
      <c r="J28" s="12"/>
    </row>
    <row r="29" spans="1:10" ht="10.95" customHeight="1" x14ac:dyDescent="0.3">
      <c r="A29" s="26" t="s">
        <v>344</v>
      </c>
      <c r="B29" s="8">
        <v>235</v>
      </c>
      <c r="C29" s="26"/>
      <c r="D29" s="8"/>
      <c r="E29" s="26"/>
      <c r="F29" s="8"/>
      <c r="G29" s="8"/>
      <c r="H29" s="9"/>
      <c r="I29" s="9"/>
      <c r="J29" s="12"/>
    </row>
    <row r="30" spans="1:10" ht="10.95" customHeight="1" x14ac:dyDescent="0.3">
      <c r="A30" s="26"/>
      <c r="B30" s="8"/>
      <c r="C30" s="26"/>
      <c r="D30" s="8"/>
      <c r="E30" s="26"/>
      <c r="F30" s="8"/>
      <c r="G30" s="8"/>
      <c r="H30" s="9"/>
      <c r="I30" s="9"/>
      <c r="J30" s="12"/>
    </row>
    <row r="31" spans="1:10" ht="10.95" customHeight="1" x14ac:dyDescent="0.3">
      <c r="A31" s="16"/>
      <c r="B31" s="55" t="s">
        <v>32</v>
      </c>
      <c r="C31" s="56"/>
      <c r="D31" s="56"/>
      <c r="E31" s="56"/>
      <c r="F31" s="56"/>
      <c r="G31" s="56"/>
      <c r="H31" s="56"/>
      <c r="I31" s="56"/>
      <c r="J31" s="56"/>
    </row>
    <row r="32" spans="1:10" ht="10.95" customHeight="1" x14ac:dyDescent="0.3">
      <c r="A32" s="26" t="s">
        <v>78</v>
      </c>
      <c r="B32" s="8">
        <v>128</v>
      </c>
      <c r="C32" s="9"/>
      <c r="D32" s="9"/>
      <c r="E32" s="26"/>
      <c r="F32" s="8"/>
      <c r="G32" s="8"/>
      <c r="H32" s="9"/>
      <c r="I32" s="9"/>
      <c r="J32" s="11"/>
    </row>
    <row r="33" spans="1:10" ht="10.95" customHeight="1" x14ac:dyDescent="0.3">
      <c r="A33" s="26" t="s">
        <v>77</v>
      </c>
      <c r="B33" s="8">
        <v>162</v>
      </c>
      <c r="C33" s="9"/>
      <c r="D33" s="9"/>
      <c r="E33" s="12"/>
      <c r="F33" s="8"/>
      <c r="G33" s="8"/>
      <c r="H33" s="9"/>
      <c r="I33" s="9"/>
      <c r="J33" s="12"/>
    </row>
    <row r="34" spans="1:10" ht="10.95" customHeight="1" x14ac:dyDescent="0.3">
      <c r="A34" s="26" t="s">
        <v>79</v>
      </c>
      <c r="B34" s="8">
        <v>270</v>
      </c>
      <c r="C34" s="9"/>
      <c r="D34" s="9"/>
      <c r="E34" s="12"/>
      <c r="F34" s="8"/>
      <c r="G34" s="8"/>
      <c r="H34" s="9"/>
      <c r="I34" s="9"/>
      <c r="J34" s="12"/>
    </row>
    <row r="35" spans="1:10" ht="10.95" customHeight="1" x14ac:dyDescent="0.3">
      <c r="A35" s="26" t="s">
        <v>169</v>
      </c>
      <c r="B35" s="8">
        <v>160</v>
      </c>
      <c r="C35" s="9"/>
      <c r="D35" s="9"/>
      <c r="E35" s="12"/>
      <c r="F35" s="8"/>
      <c r="G35" s="8"/>
      <c r="H35" s="9"/>
      <c r="I35" s="9"/>
      <c r="J35" s="12"/>
    </row>
    <row r="36" spans="1:10" ht="10.95" customHeight="1" x14ac:dyDescent="0.3">
      <c r="A36" s="10"/>
      <c r="B36" s="8"/>
      <c r="C36" s="9"/>
      <c r="D36" s="9"/>
      <c r="E36" s="12"/>
      <c r="F36" s="8"/>
      <c r="G36" s="8"/>
      <c r="H36" s="9"/>
      <c r="I36" s="9"/>
      <c r="J36" s="12"/>
    </row>
    <row r="37" spans="1:10" ht="10.95" customHeight="1" x14ac:dyDescent="0.3">
      <c r="A37" s="17"/>
      <c r="B37" s="57" t="s">
        <v>34</v>
      </c>
      <c r="C37" s="58"/>
      <c r="D37" s="58"/>
      <c r="E37" s="58"/>
      <c r="F37" s="58"/>
      <c r="G37" s="58"/>
      <c r="H37" s="58"/>
      <c r="I37" s="58"/>
      <c r="J37" s="58"/>
    </row>
    <row r="38" spans="1:10" ht="10.95" customHeight="1" x14ac:dyDescent="0.3">
      <c r="A38" s="17" t="s">
        <v>38</v>
      </c>
      <c r="B38" s="8"/>
      <c r="C38" s="17" t="s">
        <v>292</v>
      </c>
      <c r="D38" s="9"/>
      <c r="E38" s="11"/>
      <c r="F38" s="1"/>
      <c r="G38" s="8"/>
      <c r="H38" s="9"/>
      <c r="I38" s="9"/>
      <c r="J38" s="11"/>
    </row>
    <row r="39" spans="1:10" ht="10.95" customHeight="1" x14ac:dyDescent="0.3">
      <c r="A39" s="26" t="s">
        <v>39</v>
      </c>
      <c r="B39" s="8">
        <v>468</v>
      </c>
      <c r="C39" s="9" t="s">
        <v>41</v>
      </c>
      <c r="D39" s="9">
        <v>314</v>
      </c>
      <c r="E39" s="9" t="s">
        <v>355</v>
      </c>
      <c r="F39" s="9">
        <v>255</v>
      </c>
      <c r="G39" s="8"/>
      <c r="H39" s="9"/>
      <c r="I39" s="9"/>
      <c r="J39" s="12"/>
    </row>
    <row r="40" spans="1:10" ht="10.95" customHeight="1" x14ac:dyDescent="0.3">
      <c r="A40" s="26" t="s">
        <v>40</v>
      </c>
      <c r="B40" s="8">
        <v>490</v>
      </c>
      <c r="C40" s="9"/>
      <c r="D40" s="9"/>
      <c r="E40" s="12"/>
      <c r="F40" s="5"/>
      <c r="G40" s="8"/>
      <c r="H40" s="9"/>
      <c r="I40" s="9"/>
      <c r="J40" s="12"/>
    </row>
    <row r="41" spans="1:10" ht="10.95" customHeight="1" x14ac:dyDescent="0.3">
      <c r="A41" s="26" t="s">
        <v>354</v>
      </c>
      <c r="B41" s="8">
        <v>150</v>
      </c>
      <c r="C41" s="9"/>
      <c r="D41" s="9"/>
      <c r="E41" s="12"/>
      <c r="F41" s="5"/>
      <c r="G41" s="8"/>
      <c r="H41" s="9"/>
      <c r="I41" s="9"/>
      <c r="J41" s="12"/>
    </row>
    <row r="42" spans="1:10" ht="10.95" customHeight="1" x14ac:dyDescent="0.3">
      <c r="A42" s="10"/>
      <c r="B42" s="8"/>
      <c r="C42" s="9"/>
      <c r="D42" s="9"/>
      <c r="E42" s="12"/>
      <c r="F42" s="5"/>
      <c r="G42" s="8"/>
      <c r="H42" s="9"/>
      <c r="I42" s="9"/>
      <c r="J42" s="12"/>
    </row>
    <row r="43" spans="1:10" ht="10.95" customHeight="1" x14ac:dyDescent="0.3">
      <c r="A43" s="18"/>
      <c r="B43" s="59" t="s">
        <v>33</v>
      </c>
      <c r="C43" s="60"/>
      <c r="D43" s="60"/>
      <c r="E43" s="60"/>
      <c r="F43" s="60"/>
      <c r="G43" s="60"/>
      <c r="H43" s="60"/>
      <c r="I43" s="60"/>
      <c r="J43" s="60"/>
    </row>
    <row r="44" spans="1:10" ht="10.95" customHeight="1" x14ac:dyDescent="0.3">
      <c r="A44" s="5" t="s">
        <v>35</v>
      </c>
      <c r="B44" s="8">
        <v>238</v>
      </c>
      <c r="C44" s="9" t="s">
        <v>82</v>
      </c>
      <c r="D44" s="9">
        <v>342</v>
      </c>
      <c r="E44" s="5" t="s">
        <v>166</v>
      </c>
      <c r="F44" s="8">
        <v>27</v>
      </c>
      <c r="G44" s="8"/>
      <c r="H44" s="9"/>
      <c r="I44" s="9"/>
      <c r="J44" s="11"/>
    </row>
    <row r="45" spans="1:10" ht="10.95" customHeight="1" x14ac:dyDescent="0.3">
      <c r="A45" s="5" t="s">
        <v>36</v>
      </c>
      <c r="B45" s="8">
        <v>196</v>
      </c>
      <c r="C45" s="9"/>
      <c r="D45" s="9"/>
      <c r="E45" s="5" t="s">
        <v>295</v>
      </c>
      <c r="F45" s="8">
        <v>111</v>
      </c>
      <c r="G45" s="8"/>
      <c r="H45" s="9"/>
      <c r="I45" s="9"/>
      <c r="J45" s="12"/>
    </row>
    <row r="46" spans="1:10" ht="10.95" customHeight="1" x14ac:dyDescent="0.3">
      <c r="A46" s="5" t="s">
        <v>37</v>
      </c>
      <c r="B46" s="8">
        <v>190</v>
      </c>
      <c r="C46" s="9"/>
      <c r="D46" s="9"/>
      <c r="E46" s="5" t="s">
        <v>299</v>
      </c>
      <c r="F46" s="8">
        <v>93</v>
      </c>
      <c r="G46" s="8"/>
      <c r="H46" s="9"/>
      <c r="I46" s="9"/>
      <c r="J46" s="12"/>
    </row>
    <row r="47" spans="1:10" ht="10.95" customHeight="1" x14ac:dyDescent="0.3">
      <c r="A47" s="5" t="s">
        <v>42</v>
      </c>
      <c r="B47" s="8">
        <v>220</v>
      </c>
      <c r="C47" s="9"/>
      <c r="D47" s="9"/>
      <c r="E47" s="12"/>
      <c r="F47" s="8"/>
      <c r="G47" s="8"/>
      <c r="H47" s="9"/>
      <c r="I47" s="9"/>
      <c r="J47" s="12"/>
    </row>
    <row r="48" spans="1:10" ht="10.95" customHeight="1" x14ac:dyDescent="0.3">
      <c r="A48" s="10"/>
      <c r="B48" s="8"/>
      <c r="C48" s="9"/>
      <c r="D48" s="9"/>
      <c r="E48" s="12"/>
      <c r="F48" s="8"/>
      <c r="G48" s="8"/>
      <c r="H48" s="9"/>
      <c r="I48" s="9"/>
      <c r="J48" s="12"/>
    </row>
    <row r="49" spans="1:10" x14ac:dyDescent="0.3">
      <c r="A49" s="5"/>
      <c r="B49" s="2"/>
      <c r="C49" s="2"/>
      <c r="D49" s="2"/>
      <c r="E49" s="2"/>
      <c r="F49" s="2"/>
      <c r="G49" s="3"/>
      <c r="H49" s="3"/>
      <c r="I49" s="3"/>
      <c r="J49" s="3"/>
    </row>
    <row r="50" spans="1:10" ht="12.6" customHeight="1" x14ac:dyDescent="0.3">
      <c r="A50" s="5"/>
      <c r="B50" s="2"/>
      <c r="C50" s="2"/>
      <c r="D50" s="2"/>
      <c r="E50" s="2"/>
      <c r="F50" s="2"/>
      <c r="G50" s="3"/>
      <c r="H50" s="3"/>
      <c r="I50" s="3"/>
      <c r="J50" s="3"/>
    </row>
  </sheetData>
  <mergeCells count="9">
    <mergeCell ref="B31:J31"/>
    <mergeCell ref="B37:J37"/>
    <mergeCell ref="B43:J43"/>
    <mergeCell ref="B2:J2"/>
    <mergeCell ref="A1:J1"/>
    <mergeCell ref="B8:J8"/>
    <mergeCell ref="B14:J14"/>
    <mergeCell ref="B25:J25"/>
    <mergeCell ref="B19:J19"/>
  </mergeCells>
  <pageMargins left="0.70866141732283472" right="0.70866141732283472" top="0.74803149606299213" bottom="0.74803149606299213" header="0.31496062992125984" footer="0.31496062992125984"/>
  <pageSetup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5"/>
  <sheetViews>
    <sheetView zoomScale="110" zoomScaleNormal="110" workbookViewId="0">
      <selection activeCell="T14" sqref="T14"/>
    </sheetView>
  </sheetViews>
  <sheetFormatPr baseColWidth="10" defaultRowHeight="14.4" x14ac:dyDescent="0.3"/>
  <cols>
    <col min="1" max="1" width="10.6640625" customWidth="1"/>
    <col min="2" max="4" width="7.6640625" customWidth="1"/>
    <col min="5" max="5" width="5.6640625" customWidth="1"/>
    <col min="6" max="6" width="8.6640625" customWidth="1"/>
    <col min="7" max="9" width="7.6640625" customWidth="1"/>
    <col min="10" max="10" width="5.6640625" customWidth="1"/>
    <col min="11" max="11" width="6.6640625" customWidth="1"/>
    <col min="12" max="14" width="7.6640625" customWidth="1"/>
    <col min="15" max="15" width="5.6640625" customWidth="1"/>
    <col min="16" max="16" width="6.6640625" customWidth="1"/>
  </cols>
  <sheetData>
    <row r="1" spans="1:16" ht="18" x14ac:dyDescent="0.35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41"/>
      <c r="N1" s="41"/>
      <c r="O1" s="41"/>
      <c r="P1" s="41"/>
    </row>
    <row r="2" spans="1:16" ht="10.95" customHeight="1" x14ac:dyDescent="0.3">
      <c r="A2" s="6" t="s">
        <v>0</v>
      </c>
      <c r="B2" s="42" t="s">
        <v>437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0.95" customHeight="1" x14ac:dyDescent="0.3">
      <c r="A3" s="1" t="s">
        <v>1</v>
      </c>
      <c r="B3" s="44" t="s">
        <v>13</v>
      </c>
      <c r="C3" s="45"/>
      <c r="D3" s="45"/>
      <c r="E3" s="11" t="s">
        <v>11</v>
      </c>
      <c r="F3" s="1" t="s">
        <v>1</v>
      </c>
      <c r="G3" s="44" t="s">
        <v>16</v>
      </c>
      <c r="H3" s="45"/>
      <c r="I3" s="45"/>
      <c r="J3" s="11" t="s">
        <v>11</v>
      </c>
      <c r="K3" s="1" t="s">
        <v>1</v>
      </c>
      <c r="L3" s="44" t="s">
        <v>17</v>
      </c>
      <c r="M3" s="45"/>
      <c r="N3" s="45"/>
      <c r="O3" s="11" t="s">
        <v>11</v>
      </c>
      <c r="P3" s="4"/>
    </row>
    <row r="4" spans="1:16" ht="10.95" customHeight="1" x14ac:dyDescent="0.3">
      <c r="A4" s="5" t="s">
        <v>8</v>
      </c>
      <c r="B4" s="38" t="s">
        <v>229</v>
      </c>
      <c r="C4" s="39"/>
      <c r="D4" s="39"/>
      <c r="E4" s="12">
        <f>42</f>
        <v>42</v>
      </c>
      <c r="F4" s="5" t="s">
        <v>9</v>
      </c>
      <c r="G4" s="38" t="s">
        <v>258</v>
      </c>
      <c r="H4" s="39"/>
      <c r="I4" s="39"/>
      <c r="J4" s="28">
        <f>38*2</f>
        <v>76</v>
      </c>
      <c r="K4" s="5" t="s">
        <v>10</v>
      </c>
      <c r="L4" s="38" t="s">
        <v>260</v>
      </c>
      <c r="M4" s="39"/>
      <c r="N4" s="39"/>
      <c r="O4" s="12">
        <v>190</v>
      </c>
      <c r="P4" s="7"/>
    </row>
    <row r="5" spans="1:16" ht="10.95" customHeight="1" x14ac:dyDescent="0.3">
      <c r="A5" s="5" t="s">
        <v>8</v>
      </c>
      <c r="B5" s="38" t="s">
        <v>257</v>
      </c>
      <c r="C5" s="39"/>
      <c r="D5" s="39"/>
      <c r="E5" s="12">
        <v>390</v>
      </c>
      <c r="F5" s="5" t="s">
        <v>9</v>
      </c>
      <c r="G5" s="38" t="s">
        <v>261</v>
      </c>
      <c r="H5" s="39"/>
      <c r="I5" s="39"/>
      <c r="J5" s="12">
        <v>100</v>
      </c>
      <c r="K5" s="5" t="s">
        <v>10</v>
      </c>
      <c r="L5" s="38" t="s">
        <v>259</v>
      </c>
      <c r="M5" s="39"/>
      <c r="N5" s="39"/>
      <c r="O5" s="12">
        <f>135+184+102</f>
        <v>421</v>
      </c>
      <c r="P5" s="7"/>
    </row>
    <row r="6" spans="1:16" ht="10.95" customHeight="1" x14ac:dyDescent="0.3">
      <c r="A6" s="5" t="s">
        <v>8</v>
      </c>
      <c r="B6" s="38"/>
      <c r="C6" s="39"/>
      <c r="D6" s="39"/>
      <c r="E6" s="12"/>
      <c r="F6" s="5" t="s">
        <v>9</v>
      </c>
      <c r="G6" s="38" t="s">
        <v>263</v>
      </c>
      <c r="H6" s="39"/>
      <c r="I6" s="39"/>
      <c r="J6" s="12">
        <v>0</v>
      </c>
      <c r="K6" s="5" t="s">
        <v>10</v>
      </c>
      <c r="L6" s="38" t="s">
        <v>262</v>
      </c>
      <c r="M6" s="39"/>
      <c r="N6" s="39"/>
      <c r="O6" s="28">
        <f>220+139</f>
        <v>359</v>
      </c>
      <c r="P6" s="7"/>
    </row>
    <row r="7" spans="1:16" ht="10.95" customHeight="1" x14ac:dyDescent="0.3">
      <c r="A7" s="10" t="s">
        <v>12</v>
      </c>
      <c r="B7" s="8"/>
      <c r="C7" s="9"/>
      <c r="D7" s="9"/>
      <c r="E7" s="12">
        <f>E4+E5+E6</f>
        <v>432</v>
      </c>
      <c r="F7" s="5" t="s">
        <v>9</v>
      </c>
      <c r="G7" s="8"/>
      <c r="H7" s="9"/>
      <c r="I7" s="9"/>
      <c r="J7" s="12">
        <f>J4+J5+J6</f>
        <v>176</v>
      </c>
      <c r="K7" s="5" t="s">
        <v>10</v>
      </c>
      <c r="L7" s="8"/>
      <c r="M7" s="9"/>
      <c r="N7" s="9"/>
      <c r="O7" s="12">
        <f>O4+O5+O6</f>
        <v>970</v>
      </c>
      <c r="P7" s="25">
        <f>E7+J7+O7</f>
        <v>1578</v>
      </c>
    </row>
    <row r="8" spans="1:16" ht="10.95" customHeight="1" x14ac:dyDescent="0.3">
      <c r="A8" s="13" t="s">
        <v>0</v>
      </c>
      <c r="B8" s="46" t="s">
        <v>230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10.95" customHeight="1" x14ac:dyDescent="0.3">
      <c r="A9" s="1" t="s">
        <v>1</v>
      </c>
      <c r="B9" s="44" t="s">
        <v>13</v>
      </c>
      <c r="C9" s="45"/>
      <c r="D9" s="45"/>
      <c r="E9" s="11" t="s">
        <v>11</v>
      </c>
      <c r="F9" s="1" t="s">
        <v>1</v>
      </c>
      <c r="G9" s="44" t="s">
        <v>16</v>
      </c>
      <c r="H9" s="45"/>
      <c r="I9" s="45"/>
      <c r="J9" s="11" t="s">
        <v>11</v>
      </c>
      <c r="K9" s="1" t="s">
        <v>1</v>
      </c>
      <c r="L9" s="44" t="s">
        <v>17</v>
      </c>
      <c r="M9" s="45"/>
      <c r="N9" s="45"/>
      <c r="O9" s="11" t="s">
        <v>11</v>
      </c>
      <c r="P9" s="4"/>
    </row>
    <row r="10" spans="1:16" ht="10.95" customHeight="1" x14ac:dyDescent="0.3">
      <c r="A10" s="5" t="s">
        <v>8</v>
      </c>
      <c r="B10" s="38" t="s">
        <v>267</v>
      </c>
      <c r="C10" s="39"/>
      <c r="D10" s="39"/>
      <c r="E10" s="12">
        <f>42+112</f>
        <v>154</v>
      </c>
      <c r="F10" s="5" t="s">
        <v>9</v>
      </c>
      <c r="G10" s="38" t="s">
        <v>275</v>
      </c>
      <c r="H10" s="39"/>
      <c r="I10" s="39"/>
      <c r="J10" s="28">
        <f>38</f>
        <v>38</v>
      </c>
      <c r="K10" s="5" t="s">
        <v>10</v>
      </c>
      <c r="L10" s="38" t="s">
        <v>260</v>
      </c>
      <c r="M10" s="39"/>
      <c r="N10" s="39"/>
      <c r="O10" s="12">
        <v>190</v>
      </c>
      <c r="P10" s="7"/>
    </row>
    <row r="11" spans="1:16" ht="10.95" customHeight="1" x14ac:dyDescent="0.3">
      <c r="A11" s="5" t="s">
        <v>8</v>
      </c>
      <c r="B11" s="38" t="s">
        <v>64</v>
      </c>
      <c r="C11" s="39"/>
      <c r="D11" s="39"/>
      <c r="E11" s="12">
        <v>82</v>
      </c>
      <c r="F11" s="5" t="s">
        <v>9</v>
      </c>
      <c r="G11" s="38" t="s">
        <v>272</v>
      </c>
      <c r="H11" s="39"/>
      <c r="I11" s="39"/>
      <c r="J11" s="12">
        <v>157</v>
      </c>
      <c r="K11" s="5" t="s">
        <v>10</v>
      </c>
      <c r="L11" s="38" t="s">
        <v>259</v>
      </c>
      <c r="M11" s="39"/>
      <c r="N11" s="39"/>
      <c r="O11" s="12">
        <f>135+184+102</f>
        <v>421</v>
      </c>
      <c r="P11" s="7"/>
    </row>
    <row r="12" spans="1:16" ht="10.95" customHeight="1" x14ac:dyDescent="0.3">
      <c r="A12" s="5" t="s">
        <v>8</v>
      </c>
      <c r="B12" s="38" t="s">
        <v>268</v>
      </c>
      <c r="C12" s="39"/>
      <c r="D12" s="39"/>
      <c r="E12" s="12">
        <f>276+125</f>
        <v>401</v>
      </c>
      <c r="F12" s="5" t="s">
        <v>9</v>
      </c>
      <c r="G12" s="38" t="s">
        <v>261</v>
      </c>
      <c r="H12" s="39"/>
      <c r="I12" s="39"/>
      <c r="J12" s="12">
        <v>100</v>
      </c>
      <c r="K12" s="5" t="s">
        <v>10</v>
      </c>
      <c r="L12" s="38" t="s">
        <v>262</v>
      </c>
      <c r="M12" s="39"/>
      <c r="N12" s="39"/>
      <c r="O12" s="28">
        <f>220+139</f>
        <v>359</v>
      </c>
      <c r="P12" s="7"/>
    </row>
    <row r="13" spans="1:16" ht="10.95" customHeight="1" x14ac:dyDescent="0.3">
      <c r="A13" s="10" t="s">
        <v>12</v>
      </c>
      <c r="B13" s="8"/>
      <c r="C13" s="9"/>
      <c r="D13" s="9"/>
      <c r="E13" s="12">
        <f>E10+E11+E12</f>
        <v>637</v>
      </c>
      <c r="F13" s="5" t="s">
        <v>9</v>
      </c>
      <c r="G13" s="8"/>
      <c r="H13" s="9"/>
      <c r="I13" s="9"/>
      <c r="J13" s="12">
        <f>J10+J11+J12</f>
        <v>295</v>
      </c>
      <c r="K13" s="5" t="s">
        <v>10</v>
      </c>
      <c r="L13" s="8"/>
      <c r="M13" s="9"/>
      <c r="N13" s="9"/>
      <c r="O13" s="12">
        <f>O10+O11+O12</f>
        <v>970</v>
      </c>
      <c r="P13" s="24">
        <f>E13+J13+O13</f>
        <v>1902</v>
      </c>
    </row>
    <row r="14" spans="1:16" ht="10.95" customHeight="1" x14ac:dyDescent="0.3">
      <c r="A14" s="14" t="s">
        <v>0</v>
      </c>
      <c r="B14" s="48" t="s">
        <v>231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1:16" ht="10.95" customHeight="1" x14ac:dyDescent="0.3">
      <c r="A15" s="1" t="s">
        <v>1</v>
      </c>
      <c r="B15" s="44" t="s">
        <v>13</v>
      </c>
      <c r="C15" s="45"/>
      <c r="D15" s="45"/>
      <c r="E15" s="11" t="s">
        <v>11</v>
      </c>
      <c r="F15" s="1" t="s">
        <v>1</v>
      </c>
      <c r="G15" s="44" t="s">
        <v>16</v>
      </c>
      <c r="H15" s="45"/>
      <c r="I15" s="45"/>
      <c r="J15" s="11" t="s">
        <v>11</v>
      </c>
      <c r="K15" s="1" t="s">
        <v>1</v>
      </c>
      <c r="L15" s="44" t="s">
        <v>17</v>
      </c>
      <c r="M15" s="45"/>
      <c r="N15" s="45"/>
      <c r="O15" s="11" t="s">
        <v>11</v>
      </c>
      <c r="P15" s="4"/>
    </row>
    <row r="16" spans="1:16" ht="10.95" customHeight="1" x14ac:dyDescent="0.3">
      <c r="A16" s="5" t="s">
        <v>8</v>
      </c>
      <c r="B16" s="38" t="s">
        <v>267</v>
      </c>
      <c r="C16" s="39"/>
      <c r="D16" s="39"/>
      <c r="E16" s="12">
        <f>42+112</f>
        <v>154</v>
      </c>
      <c r="F16" s="5" t="s">
        <v>9</v>
      </c>
      <c r="G16" s="38" t="s">
        <v>279</v>
      </c>
      <c r="H16" s="39"/>
      <c r="I16" s="39"/>
      <c r="J16" s="28">
        <f>38+72</f>
        <v>110</v>
      </c>
      <c r="K16" s="5" t="s">
        <v>10</v>
      </c>
      <c r="L16" s="38" t="s">
        <v>274</v>
      </c>
      <c r="M16" s="39"/>
      <c r="N16" s="39"/>
      <c r="O16" s="28">
        <v>202</v>
      </c>
      <c r="P16" s="7"/>
    </row>
    <row r="17" spans="1:18" ht="10.95" customHeight="1" x14ac:dyDescent="0.3">
      <c r="A17" s="5" t="s">
        <v>8</v>
      </c>
      <c r="B17" s="38" t="s">
        <v>64</v>
      </c>
      <c r="C17" s="39"/>
      <c r="D17" s="39"/>
      <c r="E17" s="12">
        <v>82</v>
      </c>
      <c r="F17" s="5" t="s">
        <v>9</v>
      </c>
      <c r="G17" s="38" t="s">
        <v>272</v>
      </c>
      <c r="H17" s="39"/>
      <c r="I17" s="39"/>
      <c r="J17" s="12">
        <v>157</v>
      </c>
      <c r="K17" s="5" t="s">
        <v>10</v>
      </c>
      <c r="L17" s="38" t="s">
        <v>259</v>
      </c>
      <c r="M17" s="39"/>
      <c r="N17" s="39"/>
      <c r="O17" s="12">
        <f>135+184+102</f>
        <v>421</v>
      </c>
      <c r="P17" s="7"/>
    </row>
    <row r="18" spans="1:18" ht="10.95" customHeight="1" x14ac:dyDescent="0.3">
      <c r="A18" s="5" t="s">
        <v>8</v>
      </c>
      <c r="B18" s="38" t="s">
        <v>268</v>
      </c>
      <c r="C18" s="39"/>
      <c r="D18" s="39"/>
      <c r="E18" s="12">
        <f>276+125</f>
        <v>401</v>
      </c>
      <c r="F18" s="5" t="s">
        <v>9</v>
      </c>
      <c r="G18" s="38" t="s">
        <v>261</v>
      </c>
      <c r="H18" s="39"/>
      <c r="I18" s="39"/>
      <c r="J18" s="12">
        <v>100</v>
      </c>
      <c r="K18" s="5" t="s">
        <v>10</v>
      </c>
      <c r="L18" s="38" t="s">
        <v>262</v>
      </c>
      <c r="M18" s="39"/>
      <c r="N18" s="39"/>
      <c r="O18" s="28">
        <f>220+139</f>
        <v>359</v>
      </c>
      <c r="P18" s="7"/>
    </row>
    <row r="19" spans="1:18" ht="10.95" customHeight="1" x14ac:dyDescent="0.3">
      <c r="A19" s="10" t="s">
        <v>12</v>
      </c>
      <c r="B19" s="8"/>
      <c r="C19" s="9"/>
      <c r="D19" s="9"/>
      <c r="E19" s="12">
        <f>E16+E17+E18</f>
        <v>637</v>
      </c>
      <c r="F19" s="5" t="s">
        <v>9</v>
      </c>
      <c r="G19" s="8"/>
      <c r="H19" s="9"/>
      <c r="I19" s="9"/>
      <c r="J19" s="12">
        <f>J16+J17+J18</f>
        <v>367</v>
      </c>
      <c r="K19" s="5" t="s">
        <v>10</v>
      </c>
      <c r="L19" s="8"/>
      <c r="M19" s="9"/>
      <c r="N19" s="9"/>
      <c r="O19" s="12">
        <f>O16+O17+O18</f>
        <v>982</v>
      </c>
      <c r="P19" s="23">
        <f>E19+J19+O19</f>
        <v>1986</v>
      </c>
    </row>
    <row r="20" spans="1:18" ht="10.95" customHeight="1" x14ac:dyDescent="0.3">
      <c r="A20" s="15" t="s">
        <v>0</v>
      </c>
      <c r="B20" s="53" t="s">
        <v>232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8" ht="10.95" customHeight="1" x14ac:dyDescent="0.3">
      <c r="A21" s="1" t="s">
        <v>1</v>
      </c>
      <c r="B21" s="44" t="s">
        <v>13</v>
      </c>
      <c r="C21" s="45"/>
      <c r="D21" s="45"/>
      <c r="E21" s="11" t="s">
        <v>11</v>
      </c>
      <c r="F21" s="1" t="s">
        <v>1</v>
      </c>
      <c r="G21" s="44" t="s">
        <v>16</v>
      </c>
      <c r="H21" s="45"/>
      <c r="I21" s="45"/>
      <c r="J21" s="11" t="s">
        <v>11</v>
      </c>
      <c r="K21" s="1" t="s">
        <v>1</v>
      </c>
      <c r="L21" s="44" t="s">
        <v>17</v>
      </c>
      <c r="M21" s="45"/>
      <c r="N21" s="45"/>
      <c r="O21" s="11" t="s">
        <v>11</v>
      </c>
      <c r="P21" s="4"/>
    </row>
    <row r="22" spans="1:18" ht="10.95" customHeight="1" x14ac:dyDescent="0.3">
      <c r="A22" s="5" t="s">
        <v>8</v>
      </c>
      <c r="B22" s="38" t="s">
        <v>229</v>
      </c>
      <c r="C22" s="39"/>
      <c r="D22" s="39"/>
      <c r="E22" s="12">
        <f>42</f>
        <v>42</v>
      </c>
      <c r="F22" s="5" t="s">
        <v>9</v>
      </c>
      <c r="G22" s="38" t="s">
        <v>276</v>
      </c>
      <c r="H22" s="39"/>
      <c r="I22" s="39"/>
      <c r="J22" s="28">
        <v>207</v>
      </c>
      <c r="K22" s="5" t="s">
        <v>10</v>
      </c>
      <c r="L22" s="38" t="s">
        <v>274</v>
      </c>
      <c r="M22" s="39"/>
      <c r="N22" s="39"/>
      <c r="O22" s="28">
        <v>202</v>
      </c>
      <c r="P22" s="7"/>
    </row>
    <row r="23" spans="1:18" ht="10.95" customHeight="1" x14ac:dyDescent="0.3">
      <c r="A23" s="5" t="s">
        <v>8</v>
      </c>
      <c r="B23" s="38" t="s">
        <v>282</v>
      </c>
      <c r="C23" s="39"/>
      <c r="D23" s="39"/>
      <c r="E23" s="28">
        <v>163</v>
      </c>
      <c r="F23" s="5" t="s">
        <v>9</v>
      </c>
      <c r="G23" s="38" t="s">
        <v>133</v>
      </c>
      <c r="H23" s="39"/>
      <c r="I23" s="39"/>
      <c r="J23" s="12">
        <v>51</v>
      </c>
      <c r="K23" s="5" t="s">
        <v>10</v>
      </c>
      <c r="L23" s="38" t="s">
        <v>259</v>
      </c>
      <c r="M23" s="39"/>
      <c r="N23" s="39"/>
      <c r="O23" s="12">
        <f>135+184+102</f>
        <v>421</v>
      </c>
      <c r="P23" s="7"/>
    </row>
    <row r="24" spans="1:18" ht="10.95" customHeight="1" x14ac:dyDescent="0.3">
      <c r="A24" s="5" t="s">
        <v>8</v>
      </c>
      <c r="B24" s="38" t="s">
        <v>278</v>
      </c>
      <c r="C24" s="39"/>
      <c r="D24" s="39"/>
      <c r="E24" s="12">
        <v>102</v>
      </c>
      <c r="F24" s="5" t="s">
        <v>9</v>
      </c>
      <c r="G24" s="38" t="s">
        <v>258</v>
      </c>
      <c r="H24" s="39"/>
      <c r="I24" s="39"/>
      <c r="J24" s="28">
        <f>38*2</f>
        <v>76</v>
      </c>
      <c r="K24" s="5" t="s">
        <v>10</v>
      </c>
      <c r="L24" s="38" t="s">
        <v>277</v>
      </c>
      <c r="M24" s="39"/>
      <c r="N24" s="39"/>
      <c r="O24" s="28">
        <f>220</f>
        <v>220</v>
      </c>
      <c r="P24" s="29"/>
      <c r="Q24" s="30"/>
      <c r="R24" s="30"/>
    </row>
    <row r="25" spans="1:18" ht="10.95" customHeight="1" x14ac:dyDescent="0.3">
      <c r="A25" s="10" t="s">
        <v>12</v>
      </c>
      <c r="B25" s="8"/>
      <c r="C25" s="9"/>
      <c r="D25" s="9"/>
      <c r="E25" s="12">
        <f>E22+E23+E24</f>
        <v>307</v>
      </c>
      <c r="F25" s="5" t="s">
        <v>9</v>
      </c>
      <c r="G25" s="8"/>
      <c r="H25" s="9"/>
      <c r="I25" s="9"/>
      <c r="J25" s="12">
        <f>J22+J23+J24</f>
        <v>334</v>
      </c>
      <c r="K25" s="5" t="s">
        <v>10</v>
      </c>
      <c r="L25" s="8"/>
      <c r="M25" s="9"/>
      <c r="N25" s="9"/>
      <c r="O25" s="12">
        <f>O22+O23+O24</f>
        <v>843</v>
      </c>
      <c r="P25" s="22">
        <f>E25+J25+O25</f>
        <v>1484</v>
      </c>
    </row>
    <row r="26" spans="1:18" ht="10.95" customHeight="1" x14ac:dyDescent="0.3">
      <c r="A26" s="16" t="s">
        <v>0</v>
      </c>
      <c r="B26" s="55" t="s">
        <v>233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8" ht="10.95" customHeight="1" x14ac:dyDescent="0.3">
      <c r="A27" s="1" t="s">
        <v>1</v>
      </c>
      <c r="B27" s="44" t="s">
        <v>13</v>
      </c>
      <c r="C27" s="45"/>
      <c r="D27" s="45"/>
      <c r="E27" s="11" t="s">
        <v>11</v>
      </c>
      <c r="F27" s="1" t="s">
        <v>1</v>
      </c>
      <c r="G27" s="44" t="s">
        <v>16</v>
      </c>
      <c r="H27" s="45"/>
      <c r="I27" s="45"/>
      <c r="J27" s="11" t="s">
        <v>11</v>
      </c>
      <c r="K27" s="1" t="s">
        <v>1</v>
      </c>
      <c r="L27" s="44" t="s">
        <v>17</v>
      </c>
      <c r="M27" s="45"/>
      <c r="N27" s="45"/>
      <c r="O27" s="11" t="s">
        <v>11</v>
      </c>
      <c r="P27" s="4"/>
    </row>
    <row r="28" spans="1:18" ht="10.95" customHeight="1" x14ac:dyDescent="0.3">
      <c r="A28" s="5" t="s">
        <v>8</v>
      </c>
      <c r="B28" s="38" t="s">
        <v>280</v>
      </c>
      <c r="C28" s="39"/>
      <c r="D28" s="39"/>
      <c r="E28" s="12">
        <f>42+104</f>
        <v>146</v>
      </c>
      <c r="F28" s="5" t="s">
        <v>9</v>
      </c>
      <c r="G28" s="38" t="s">
        <v>288</v>
      </c>
      <c r="H28" s="39"/>
      <c r="I28" s="39"/>
      <c r="J28" s="12">
        <v>142</v>
      </c>
      <c r="K28" s="5" t="s">
        <v>10</v>
      </c>
      <c r="L28" s="38" t="s">
        <v>284</v>
      </c>
      <c r="M28" s="39"/>
      <c r="N28" s="39"/>
      <c r="O28" s="12">
        <f>443+125</f>
        <v>568</v>
      </c>
      <c r="P28" s="7"/>
    </row>
    <row r="29" spans="1:18" ht="10.95" customHeight="1" x14ac:dyDescent="0.3">
      <c r="A29" s="5" t="s">
        <v>8</v>
      </c>
      <c r="B29" s="38" t="s">
        <v>288</v>
      </c>
      <c r="C29" s="39"/>
      <c r="D29" s="39"/>
      <c r="E29" s="12">
        <v>142</v>
      </c>
      <c r="F29" s="5" t="s">
        <v>9</v>
      </c>
      <c r="G29" s="38" t="s">
        <v>289</v>
      </c>
      <c r="H29" s="39"/>
      <c r="I29" s="39"/>
      <c r="J29" s="12">
        <f>184+104</f>
        <v>288</v>
      </c>
      <c r="K29" s="5" t="s">
        <v>10</v>
      </c>
      <c r="L29" s="38" t="s">
        <v>285</v>
      </c>
      <c r="M29" s="39"/>
      <c r="N29" s="39"/>
      <c r="O29" s="12">
        <v>114</v>
      </c>
      <c r="P29" s="7"/>
    </row>
    <row r="30" spans="1:18" ht="10.95" customHeight="1" x14ac:dyDescent="0.3">
      <c r="A30" s="5" t="s">
        <v>8</v>
      </c>
      <c r="B30" s="38" t="s">
        <v>281</v>
      </c>
      <c r="C30" s="39"/>
      <c r="D30" s="39"/>
      <c r="E30" s="12">
        <v>184</v>
      </c>
      <c r="F30" s="5" t="s">
        <v>9</v>
      </c>
      <c r="G30" s="38" t="s">
        <v>151</v>
      </c>
      <c r="H30" s="39"/>
      <c r="I30" s="39"/>
      <c r="J30" s="12">
        <v>210</v>
      </c>
      <c r="K30" s="5" t="s">
        <v>10</v>
      </c>
      <c r="L30" s="51" t="s">
        <v>283</v>
      </c>
      <c r="M30" s="52"/>
      <c r="N30" s="52"/>
      <c r="O30" s="28">
        <f>89*2</f>
        <v>178</v>
      </c>
      <c r="P30" s="7"/>
    </row>
    <row r="31" spans="1:18" ht="10.95" customHeight="1" x14ac:dyDescent="0.3">
      <c r="A31" s="10" t="s">
        <v>12</v>
      </c>
      <c r="B31" s="8"/>
      <c r="C31" s="9"/>
      <c r="D31" s="9"/>
      <c r="E31" s="12">
        <f>E28+E29+E30</f>
        <v>472</v>
      </c>
      <c r="F31" s="5" t="s">
        <v>9</v>
      </c>
      <c r="G31" s="8"/>
      <c r="H31" s="9"/>
      <c r="I31" s="9"/>
      <c r="J31" s="12">
        <f>J28+J29+J30</f>
        <v>640</v>
      </c>
      <c r="K31" s="5" t="s">
        <v>10</v>
      </c>
      <c r="L31" s="8"/>
      <c r="M31" s="9"/>
      <c r="N31" s="9"/>
      <c r="O31" s="12">
        <f>O28+O29+O30</f>
        <v>860</v>
      </c>
      <c r="P31" s="21">
        <f>E31+J31+O31</f>
        <v>1972</v>
      </c>
    </row>
    <row r="32" spans="1:18" ht="10.95" customHeight="1" x14ac:dyDescent="0.3">
      <c r="A32" s="17" t="s">
        <v>0</v>
      </c>
      <c r="B32" s="57" t="s">
        <v>234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</row>
    <row r="33" spans="1:16" ht="10.95" customHeight="1" x14ac:dyDescent="0.3">
      <c r="A33" s="1" t="s">
        <v>1</v>
      </c>
      <c r="B33" s="44" t="s">
        <v>13</v>
      </c>
      <c r="C33" s="45"/>
      <c r="D33" s="45"/>
      <c r="E33" s="11" t="s">
        <v>11</v>
      </c>
      <c r="F33" s="1" t="s">
        <v>1</v>
      </c>
      <c r="G33" s="44" t="s">
        <v>16</v>
      </c>
      <c r="H33" s="45"/>
      <c r="I33" s="45"/>
      <c r="J33" s="11" t="s">
        <v>11</v>
      </c>
      <c r="K33" s="1" t="s">
        <v>1</v>
      </c>
      <c r="L33" s="44" t="s">
        <v>17</v>
      </c>
      <c r="M33" s="45"/>
      <c r="N33" s="45"/>
      <c r="O33" s="11" t="s">
        <v>11</v>
      </c>
      <c r="P33" s="4"/>
    </row>
    <row r="34" spans="1:16" ht="10.95" customHeight="1" x14ac:dyDescent="0.3">
      <c r="A34" s="5" t="s">
        <v>8</v>
      </c>
      <c r="B34" s="38" t="s">
        <v>290</v>
      </c>
      <c r="C34" s="39"/>
      <c r="D34" s="39"/>
      <c r="E34" s="12">
        <f>42+224</f>
        <v>266</v>
      </c>
      <c r="F34" s="5" t="s">
        <v>9</v>
      </c>
      <c r="G34" s="38" t="s">
        <v>293</v>
      </c>
      <c r="H34" s="39"/>
      <c r="I34" s="39"/>
      <c r="J34" s="12">
        <f>314*2</f>
        <v>628</v>
      </c>
      <c r="K34" s="5" t="s">
        <v>10</v>
      </c>
      <c r="L34" s="38" t="s">
        <v>285</v>
      </c>
      <c r="M34" s="39"/>
      <c r="N34" s="39"/>
      <c r="O34" s="12">
        <v>114</v>
      </c>
      <c r="P34" s="7"/>
    </row>
    <row r="35" spans="1:16" ht="10.95" customHeight="1" x14ac:dyDescent="0.3">
      <c r="A35" s="5" t="s">
        <v>8</v>
      </c>
      <c r="B35" s="38" t="s">
        <v>291</v>
      </c>
      <c r="C35" s="39"/>
      <c r="D35" s="39"/>
      <c r="E35" s="12">
        <f>443+62</f>
        <v>505</v>
      </c>
      <c r="F35" s="5" t="s">
        <v>9</v>
      </c>
      <c r="G35" s="38" t="s">
        <v>294</v>
      </c>
      <c r="H35" s="39"/>
      <c r="I35" s="39"/>
      <c r="J35" s="12">
        <v>111</v>
      </c>
      <c r="K35" s="5" t="s">
        <v>10</v>
      </c>
      <c r="L35" s="38" t="s">
        <v>298</v>
      </c>
      <c r="M35" s="39"/>
      <c r="N35" s="39"/>
      <c r="O35" s="12">
        <v>250</v>
      </c>
      <c r="P35" s="7"/>
    </row>
    <row r="36" spans="1:16" ht="10.95" customHeight="1" x14ac:dyDescent="0.3">
      <c r="A36" s="5" t="s">
        <v>8</v>
      </c>
      <c r="B36" s="51" t="s">
        <v>283</v>
      </c>
      <c r="C36" s="52"/>
      <c r="D36" s="52"/>
      <c r="E36" s="28">
        <f>89*2</f>
        <v>178</v>
      </c>
      <c r="F36" s="5" t="s">
        <v>9</v>
      </c>
      <c r="G36" s="38"/>
      <c r="H36" s="39"/>
      <c r="I36" s="39"/>
      <c r="J36" s="12"/>
      <c r="K36" s="5" t="s">
        <v>10</v>
      </c>
      <c r="L36" s="38"/>
      <c r="M36" s="39"/>
      <c r="N36" s="39"/>
      <c r="O36" s="12"/>
      <c r="P36" s="7"/>
    </row>
    <row r="37" spans="1:16" ht="10.95" customHeight="1" x14ac:dyDescent="0.3">
      <c r="A37" s="10" t="s">
        <v>12</v>
      </c>
      <c r="B37" s="8"/>
      <c r="C37" s="9"/>
      <c r="D37" s="9"/>
      <c r="E37" s="12">
        <f>E34+E35+E36</f>
        <v>949</v>
      </c>
      <c r="F37" s="5" t="s">
        <v>9</v>
      </c>
      <c r="G37" s="8"/>
      <c r="H37" s="9"/>
      <c r="I37" s="9"/>
      <c r="J37" s="12">
        <f>J34+J35+J36</f>
        <v>739</v>
      </c>
      <c r="K37" s="5" t="s">
        <v>10</v>
      </c>
      <c r="L37" s="8"/>
      <c r="M37" s="9"/>
      <c r="N37" s="9"/>
      <c r="O37" s="12">
        <f>O34+O35+O36</f>
        <v>364</v>
      </c>
      <c r="P37" s="20">
        <f>E37+J37+O37</f>
        <v>2052</v>
      </c>
    </row>
    <row r="38" spans="1:16" ht="10.95" customHeight="1" x14ac:dyDescent="0.3">
      <c r="A38" s="18" t="s">
        <v>0</v>
      </c>
      <c r="B38" s="59" t="s">
        <v>235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</row>
    <row r="39" spans="1:16" ht="10.95" customHeight="1" x14ac:dyDescent="0.3">
      <c r="A39" s="1" t="s">
        <v>1</v>
      </c>
      <c r="B39" s="44" t="s">
        <v>13</v>
      </c>
      <c r="C39" s="45"/>
      <c r="D39" s="45"/>
      <c r="E39" s="11" t="s">
        <v>11</v>
      </c>
      <c r="F39" s="1" t="s">
        <v>1</v>
      </c>
      <c r="G39" s="44" t="s">
        <v>16</v>
      </c>
      <c r="H39" s="45"/>
      <c r="I39" s="45"/>
      <c r="J39" s="11" t="s">
        <v>11</v>
      </c>
      <c r="K39" s="1" t="s">
        <v>1</v>
      </c>
      <c r="L39" s="44" t="s">
        <v>17</v>
      </c>
      <c r="M39" s="45"/>
      <c r="N39" s="45"/>
      <c r="O39" s="11" t="s">
        <v>11</v>
      </c>
      <c r="P39" s="4"/>
    </row>
    <row r="40" spans="1:16" ht="10.95" customHeight="1" x14ac:dyDescent="0.3">
      <c r="A40" s="5" t="s">
        <v>8</v>
      </c>
      <c r="B40" s="38" t="s">
        <v>229</v>
      </c>
      <c r="C40" s="39"/>
      <c r="D40" s="39"/>
      <c r="E40" s="12">
        <f>42</f>
        <v>42</v>
      </c>
      <c r="F40" s="5" t="s">
        <v>9</v>
      </c>
      <c r="G40" s="38" t="s">
        <v>300</v>
      </c>
      <c r="H40" s="39"/>
      <c r="I40" s="39"/>
      <c r="J40" s="12">
        <f>93*6</f>
        <v>558</v>
      </c>
      <c r="K40" s="5" t="s">
        <v>10</v>
      </c>
      <c r="L40" s="38" t="s">
        <v>303</v>
      </c>
      <c r="M40" s="39"/>
      <c r="N40" s="39"/>
      <c r="O40" s="12">
        <v>209</v>
      </c>
      <c r="P40" s="7"/>
    </row>
    <row r="41" spans="1:16" ht="10.95" customHeight="1" x14ac:dyDescent="0.3">
      <c r="A41" s="5" t="s">
        <v>8</v>
      </c>
      <c r="B41" s="38" t="s">
        <v>296</v>
      </c>
      <c r="C41" s="39"/>
      <c r="D41" s="39"/>
      <c r="E41" s="12">
        <v>150</v>
      </c>
      <c r="F41" s="5" t="s">
        <v>9</v>
      </c>
      <c r="G41" s="38" t="s">
        <v>301</v>
      </c>
      <c r="H41" s="39"/>
      <c r="I41" s="39"/>
      <c r="J41" s="12">
        <f>154*2</f>
        <v>308</v>
      </c>
      <c r="K41" s="5" t="s">
        <v>10</v>
      </c>
      <c r="L41" s="38" t="s">
        <v>304</v>
      </c>
      <c r="M41" s="39"/>
      <c r="N41" s="39"/>
      <c r="O41" s="12">
        <v>225</v>
      </c>
      <c r="P41" s="7"/>
    </row>
    <row r="42" spans="1:16" ht="10.95" customHeight="1" x14ac:dyDescent="0.3">
      <c r="A42" s="5" t="s">
        <v>8</v>
      </c>
      <c r="B42" s="38" t="s">
        <v>297</v>
      </c>
      <c r="C42" s="39"/>
      <c r="D42" s="39"/>
      <c r="E42" s="12">
        <v>125</v>
      </c>
      <c r="F42" s="5" t="s">
        <v>9</v>
      </c>
      <c r="G42" s="38" t="s">
        <v>302</v>
      </c>
      <c r="H42" s="39"/>
      <c r="I42" s="39"/>
      <c r="J42" s="12">
        <f>42*2</f>
        <v>84</v>
      </c>
      <c r="K42" s="5" t="s">
        <v>10</v>
      </c>
      <c r="L42" s="38"/>
      <c r="M42" s="39"/>
      <c r="N42" s="39"/>
      <c r="O42" s="12"/>
      <c r="P42" s="7"/>
    </row>
    <row r="43" spans="1:16" ht="10.95" customHeight="1" x14ac:dyDescent="0.3">
      <c r="A43" s="10" t="s">
        <v>12</v>
      </c>
      <c r="B43" s="8"/>
      <c r="C43" s="9"/>
      <c r="D43" s="9"/>
      <c r="E43" s="12">
        <f>E40+E41+E42</f>
        <v>317</v>
      </c>
      <c r="F43" s="5" t="s">
        <v>9</v>
      </c>
      <c r="G43" s="8"/>
      <c r="H43" s="9"/>
      <c r="I43" s="9"/>
      <c r="J43" s="12">
        <f>J40+J41+J42</f>
        <v>950</v>
      </c>
      <c r="K43" s="5" t="s">
        <v>10</v>
      </c>
      <c r="L43" s="8"/>
      <c r="M43" s="9"/>
      <c r="N43" s="9"/>
      <c r="O43" s="12">
        <f>O40+O41+O42</f>
        <v>434</v>
      </c>
      <c r="P43" s="19">
        <f>E43+J43+O43</f>
        <v>1701</v>
      </c>
    </row>
    <row r="44" spans="1:16" x14ac:dyDescent="0.3">
      <c r="A44" s="5"/>
      <c r="B44" s="2"/>
      <c r="C44" s="2"/>
      <c r="D44" s="2"/>
      <c r="E44" s="2"/>
      <c r="F44" s="2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16" ht="12.6" customHeight="1" x14ac:dyDescent="0.3">
      <c r="A45" s="5"/>
      <c r="B45" s="2"/>
      <c r="C45" s="2"/>
      <c r="D45" s="2"/>
      <c r="E45" s="2"/>
      <c r="F45" s="2"/>
      <c r="G45" s="34"/>
      <c r="H45" s="34"/>
      <c r="I45" s="34"/>
      <c r="J45" s="34"/>
      <c r="K45" s="34"/>
      <c r="L45" s="34"/>
      <c r="M45" s="34"/>
      <c r="N45" s="34"/>
      <c r="O45" s="34"/>
      <c r="P45" s="34"/>
    </row>
  </sheetData>
  <mergeCells count="92">
    <mergeCell ref="B41:D41"/>
    <mergeCell ref="G41:I41"/>
    <mergeCell ref="L41:N41"/>
    <mergeCell ref="B42:D42"/>
    <mergeCell ref="G42:I42"/>
    <mergeCell ref="L42:N42"/>
    <mergeCell ref="B38:P38"/>
    <mergeCell ref="B39:D39"/>
    <mergeCell ref="G39:I39"/>
    <mergeCell ref="L39:N39"/>
    <mergeCell ref="B40:D40"/>
    <mergeCell ref="G40:I40"/>
    <mergeCell ref="L40:N40"/>
    <mergeCell ref="B35:D35"/>
    <mergeCell ref="G35:I35"/>
    <mergeCell ref="L35:N35"/>
    <mergeCell ref="B36:D36"/>
    <mergeCell ref="G36:I36"/>
    <mergeCell ref="L36:N36"/>
    <mergeCell ref="B32:P32"/>
    <mergeCell ref="B33:D33"/>
    <mergeCell ref="G33:I33"/>
    <mergeCell ref="L33:N33"/>
    <mergeCell ref="B34:D34"/>
    <mergeCell ref="G34:I34"/>
    <mergeCell ref="L34:N34"/>
    <mergeCell ref="G30:I30"/>
    <mergeCell ref="L28:N28"/>
    <mergeCell ref="G28:I28"/>
    <mergeCell ref="B29:D29"/>
    <mergeCell ref="G29:I29"/>
    <mergeCell ref="L29:N29"/>
    <mergeCell ref="B30:D30"/>
    <mergeCell ref="L30:N30"/>
    <mergeCell ref="B26:P26"/>
    <mergeCell ref="B27:D27"/>
    <mergeCell ref="G27:I27"/>
    <mergeCell ref="L27:N27"/>
    <mergeCell ref="B28:D28"/>
    <mergeCell ref="B23:D23"/>
    <mergeCell ref="G23:I23"/>
    <mergeCell ref="L23:N23"/>
    <mergeCell ref="B24:D24"/>
    <mergeCell ref="G24:I24"/>
    <mergeCell ref="L24:N24"/>
    <mergeCell ref="B20:P20"/>
    <mergeCell ref="B21:D21"/>
    <mergeCell ref="G21:I21"/>
    <mergeCell ref="L21:N21"/>
    <mergeCell ref="B22:D22"/>
    <mergeCell ref="G22:I22"/>
    <mergeCell ref="L22:N22"/>
    <mergeCell ref="B17:D17"/>
    <mergeCell ref="G17:I17"/>
    <mergeCell ref="L17:N17"/>
    <mergeCell ref="B18:D18"/>
    <mergeCell ref="G18:I18"/>
    <mergeCell ref="L18:N18"/>
    <mergeCell ref="B14:P14"/>
    <mergeCell ref="B15:D15"/>
    <mergeCell ref="G15:I15"/>
    <mergeCell ref="L15:N15"/>
    <mergeCell ref="B16:D16"/>
    <mergeCell ref="G16:I16"/>
    <mergeCell ref="L16:N16"/>
    <mergeCell ref="B11:D11"/>
    <mergeCell ref="G11:I11"/>
    <mergeCell ref="L11:N11"/>
    <mergeCell ref="B12:D12"/>
    <mergeCell ref="G12:I12"/>
    <mergeCell ref="L12:N12"/>
    <mergeCell ref="B8:P8"/>
    <mergeCell ref="B9:D9"/>
    <mergeCell ref="G9:I9"/>
    <mergeCell ref="L9:N9"/>
    <mergeCell ref="B10:D10"/>
    <mergeCell ref="G10:I10"/>
    <mergeCell ref="L10:N10"/>
    <mergeCell ref="B5:D5"/>
    <mergeCell ref="G5:I5"/>
    <mergeCell ref="L5:N5"/>
    <mergeCell ref="B6:D6"/>
    <mergeCell ref="G6:I6"/>
    <mergeCell ref="L6:N6"/>
    <mergeCell ref="B4:D4"/>
    <mergeCell ref="G4:I4"/>
    <mergeCell ref="L4:N4"/>
    <mergeCell ref="A1:P1"/>
    <mergeCell ref="B2:P2"/>
    <mergeCell ref="B3:D3"/>
    <mergeCell ref="G3:I3"/>
    <mergeCell ref="L3:N3"/>
  </mergeCells>
  <pageMargins left="0.70866141732283472" right="0.70866141732283472" top="0.74803149606299213" bottom="0.74803149606299213" header="0.31496062992125984" footer="0.31496062992125984"/>
  <pageSetup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45"/>
  <sheetViews>
    <sheetView zoomScale="110" zoomScaleNormal="110" workbookViewId="0">
      <selection activeCell="S36" sqref="S36"/>
    </sheetView>
  </sheetViews>
  <sheetFormatPr baseColWidth="10" defaultRowHeight="14.4" x14ac:dyDescent="0.3"/>
  <cols>
    <col min="1" max="1" width="10.6640625" customWidth="1"/>
    <col min="2" max="4" width="7.6640625" customWidth="1"/>
    <col min="5" max="5" width="5.6640625" customWidth="1"/>
    <col min="6" max="6" width="8.6640625" customWidth="1"/>
    <col min="7" max="9" width="7.6640625" customWidth="1"/>
    <col min="10" max="10" width="5.6640625" customWidth="1"/>
    <col min="11" max="11" width="6.6640625" customWidth="1"/>
    <col min="12" max="14" width="7.6640625" customWidth="1"/>
    <col min="15" max="15" width="5.6640625" customWidth="1"/>
    <col min="16" max="16" width="6.6640625" customWidth="1"/>
  </cols>
  <sheetData>
    <row r="1" spans="1:16" ht="18" x14ac:dyDescent="0.35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41"/>
      <c r="N1" s="41"/>
      <c r="O1" s="41"/>
      <c r="P1" s="41"/>
    </row>
    <row r="2" spans="1:16" ht="10.95" customHeight="1" x14ac:dyDescent="0.3">
      <c r="A2" s="6" t="s">
        <v>0</v>
      </c>
      <c r="B2" s="42" t="s">
        <v>236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0.95" customHeight="1" x14ac:dyDescent="0.3">
      <c r="A3" s="1" t="s">
        <v>1</v>
      </c>
      <c r="B3" s="44" t="s">
        <v>13</v>
      </c>
      <c r="C3" s="45"/>
      <c r="D3" s="45"/>
      <c r="E3" s="11" t="s">
        <v>11</v>
      </c>
      <c r="F3" s="1" t="s">
        <v>1</v>
      </c>
      <c r="G3" s="44" t="s">
        <v>16</v>
      </c>
      <c r="H3" s="45"/>
      <c r="I3" s="45"/>
      <c r="J3" s="11" t="s">
        <v>11</v>
      </c>
      <c r="K3" s="1" t="s">
        <v>1</v>
      </c>
      <c r="L3" s="44" t="s">
        <v>17</v>
      </c>
      <c r="M3" s="45"/>
      <c r="N3" s="45"/>
      <c r="O3" s="11" t="s">
        <v>11</v>
      </c>
      <c r="P3" s="4"/>
    </row>
    <row r="4" spans="1:16" ht="10.95" customHeight="1" x14ac:dyDescent="0.3">
      <c r="A4" s="5" t="s">
        <v>8</v>
      </c>
      <c r="B4" s="38" t="s">
        <v>267</v>
      </c>
      <c r="C4" s="39"/>
      <c r="D4" s="39"/>
      <c r="E4" s="12">
        <f>42+112</f>
        <v>154</v>
      </c>
      <c r="F4" s="5" t="s">
        <v>9</v>
      </c>
      <c r="G4" s="38" t="s">
        <v>275</v>
      </c>
      <c r="H4" s="39"/>
      <c r="I4" s="39"/>
      <c r="J4" s="12">
        <v>38</v>
      </c>
      <c r="K4" s="5" t="s">
        <v>10</v>
      </c>
      <c r="L4" s="38" t="s">
        <v>306</v>
      </c>
      <c r="M4" s="39"/>
      <c r="N4" s="39"/>
      <c r="O4" s="12">
        <f>160+212</f>
        <v>372</v>
      </c>
      <c r="P4" s="7"/>
    </row>
    <row r="5" spans="1:16" ht="10.95" customHeight="1" x14ac:dyDescent="0.3">
      <c r="A5" s="5" t="s">
        <v>8</v>
      </c>
      <c r="B5" s="38" t="s">
        <v>305</v>
      </c>
      <c r="C5" s="39"/>
      <c r="D5" s="39"/>
      <c r="E5" s="12">
        <v>254</v>
      </c>
      <c r="F5" s="5" t="s">
        <v>9</v>
      </c>
      <c r="G5" s="38" t="s">
        <v>311</v>
      </c>
      <c r="H5" s="39"/>
      <c r="I5" s="39"/>
      <c r="J5" s="12">
        <f>20+16</f>
        <v>36</v>
      </c>
      <c r="K5" s="5" t="s">
        <v>10</v>
      </c>
      <c r="L5" s="38" t="s">
        <v>259</v>
      </c>
      <c r="M5" s="39"/>
      <c r="N5" s="39"/>
      <c r="O5" s="12">
        <f>135+184+102</f>
        <v>421</v>
      </c>
      <c r="P5" s="7"/>
    </row>
    <row r="6" spans="1:16" ht="10.95" customHeight="1" x14ac:dyDescent="0.3">
      <c r="A6" s="5" t="s">
        <v>8</v>
      </c>
      <c r="B6" s="38" t="s">
        <v>312</v>
      </c>
      <c r="C6" s="39"/>
      <c r="D6" s="39"/>
      <c r="E6" s="12">
        <f>52*2+120</f>
        <v>224</v>
      </c>
      <c r="F6" s="5" t="s">
        <v>9</v>
      </c>
      <c r="G6" s="38" t="s">
        <v>261</v>
      </c>
      <c r="H6" s="39"/>
      <c r="I6" s="39"/>
      <c r="J6" s="12">
        <v>100</v>
      </c>
      <c r="K6" s="5" t="s">
        <v>10</v>
      </c>
      <c r="L6" s="38" t="s">
        <v>310</v>
      </c>
      <c r="M6" s="39"/>
      <c r="N6" s="39"/>
      <c r="O6" s="28">
        <f>220+157</f>
        <v>377</v>
      </c>
      <c r="P6" s="7"/>
    </row>
    <row r="7" spans="1:16" ht="10.95" customHeight="1" x14ac:dyDescent="0.3">
      <c r="A7" s="10" t="s">
        <v>12</v>
      </c>
      <c r="B7" s="8"/>
      <c r="C7" s="9"/>
      <c r="D7" s="9"/>
      <c r="E7" s="12">
        <f>E4+E5+E6</f>
        <v>632</v>
      </c>
      <c r="F7" s="5" t="s">
        <v>9</v>
      </c>
      <c r="G7" s="8"/>
      <c r="H7" s="9"/>
      <c r="I7" s="9"/>
      <c r="J7" s="12">
        <f>J4+J5+J6</f>
        <v>174</v>
      </c>
      <c r="K7" s="5" t="s">
        <v>10</v>
      </c>
      <c r="L7" s="8"/>
      <c r="M7" s="9"/>
      <c r="N7" s="9"/>
      <c r="O7" s="12">
        <f>O4+O5+O6</f>
        <v>1170</v>
      </c>
      <c r="P7" s="25">
        <f>E7+J7+O7</f>
        <v>1976</v>
      </c>
    </row>
    <row r="8" spans="1:16" ht="10.95" customHeight="1" x14ac:dyDescent="0.3">
      <c r="A8" s="13" t="s">
        <v>0</v>
      </c>
      <c r="B8" s="46" t="s">
        <v>237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10.95" customHeight="1" x14ac:dyDescent="0.3">
      <c r="A9" s="1" t="s">
        <v>1</v>
      </c>
      <c r="B9" s="44" t="s">
        <v>13</v>
      </c>
      <c r="C9" s="45"/>
      <c r="D9" s="45"/>
      <c r="E9" s="11" t="s">
        <v>11</v>
      </c>
      <c r="F9" s="1" t="s">
        <v>1</v>
      </c>
      <c r="G9" s="44" t="s">
        <v>16</v>
      </c>
      <c r="H9" s="45"/>
      <c r="I9" s="45"/>
      <c r="J9" s="11" t="s">
        <v>11</v>
      </c>
      <c r="K9" s="1" t="s">
        <v>1</v>
      </c>
      <c r="L9" s="44" t="s">
        <v>17</v>
      </c>
      <c r="M9" s="45"/>
      <c r="N9" s="45"/>
      <c r="O9" s="11" t="s">
        <v>11</v>
      </c>
      <c r="P9" s="4"/>
    </row>
    <row r="10" spans="1:16" ht="10.95" customHeight="1" x14ac:dyDescent="0.3">
      <c r="A10" s="5" t="s">
        <v>8</v>
      </c>
      <c r="B10" s="38" t="s">
        <v>267</v>
      </c>
      <c r="C10" s="39"/>
      <c r="D10" s="39"/>
      <c r="E10" s="12">
        <f>42+112</f>
        <v>154</v>
      </c>
      <c r="F10" s="5" t="s">
        <v>9</v>
      </c>
      <c r="G10" s="38" t="s">
        <v>275</v>
      </c>
      <c r="H10" s="39"/>
      <c r="I10" s="39"/>
      <c r="J10" s="12">
        <v>38</v>
      </c>
      <c r="K10" s="5" t="s">
        <v>10</v>
      </c>
      <c r="L10" s="38" t="s">
        <v>308</v>
      </c>
      <c r="M10" s="39"/>
      <c r="N10" s="39"/>
      <c r="O10" s="12">
        <v>215</v>
      </c>
      <c r="P10" s="7"/>
    </row>
    <row r="11" spans="1:16" ht="10.95" customHeight="1" x14ac:dyDescent="0.3">
      <c r="A11" s="5" t="s">
        <v>8</v>
      </c>
      <c r="B11" s="38" t="s">
        <v>307</v>
      </c>
      <c r="C11" s="39"/>
      <c r="D11" s="39"/>
      <c r="E11" s="12">
        <v>365</v>
      </c>
      <c r="F11" s="5" t="s">
        <v>9</v>
      </c>
      <c r="G11" s="38" t="s">
        <v>309</v>
      </c>
      <c r="H11" s="39"/>
      <c r="I11" s="39"/>
      <c r="J11" s="12">
        <f>53*2</f>
        <v>106</v>
      </c>
      <c r="K11" s="5" t="s">
        <v>10</v>
      </c>
      <c r="L11" s="38" t="s">
        <v>259</v>
      </c>
      <c r="M11" s="39"/>
      <c r="N11" s="39"/>
      <c r="O11" s="12">
        <f>135+184+102</f>
        <v>421</v>
      </c>
      <c r="P11" s="7"/>
    </row>
    <row r="12" spans="1:16" ht="10.95" customHeight="1" x14ac:dyDescent="0.3">
      <c r="A12" s="5" t="s">
        <v>8</v>
      </c>
      <c r="B12" s="38" t="s">
        <v>46</v>
      </c>
      <c r="C12" s="39"/>
      <c r="D12" s="39"/>
      <c r="E12" s="12">
        <f>52*2</f>
        <v>104</v>
      </c>
      <c r="F12" s="5" t="s">
        <v>9</v>
      </c>
      <c r="G12" s="38"/>
      <c r="H12" s="39"/>
      <c r="I12" s="39"/>
      <c r="J12" s="12"/>
      <c r="K12" s="5" t="s">
        <v>10</v>
      </c>
      <c r="L12" s="38" t="s">
        <v>310</v>
      </c>
      <c r="M12" s="39"/>
      <c r="N12" s="39"/>
      <c r="O12" s="28">
        <f>220+157</f>
        <v>377</v>
      </c>
      <c r="P12" s="7"/>
    </row>
    <row r="13" spans="1:16" ht="10.95" customHeight="1" x14ac:dyDescent="0.3">
      <c r="A13" s="10" t="s">
        <v>12</v>
      </c>
      <c r="B13" s="8"/>
      <c r="C13" s="9"/>
      <c r="D13" s="9"/>
      <c r="E13" s="12">
        <f>E10+E11+E12</f>
        <v>623</v>
      </c>
      <c r="F13" s="5" t="s">
        <v>9</v>
      </c>
      <c r="G13" s="8"/>
      <c r="H13" s="9"/>
      <c r="I13" s="9"/>
      <c r="J13" s="12">
        <f>J10+J11+J12</f>
        <v>144</v>
      </c>
      <c r="K13" s="5" t="s">
        <v>10</v>
      </c>
      <c r="L13" s="8"/>
      <c r="M13" s="9"/>
      <c r="N13" s="9"/>
      <c r="O13" s="12">
        <f>O10+O11+O12</f>
        <v>1013</v>
      </c>
      <c r="P13" s="24">
        <f>E13+J13+O13</f>
        <v>1780</v>
      </c>
    </row>
    <row r="14" spans="1:16" ht="10.95" customHeight="1" x14ac:dyDescent="0.3">
      <c r="A14" s="14" t="s">
        <v>0</v>
      </c>
      <c r="B14" s="48" t="s">
        <v>238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1:16" ht="10.95" customHeight="1" x14ac:dyDescent="0.3">
      <c r="A15" s="1" t="s">
        <v>1</v>
      </c>
      <c r="B15" s="44" t="s">
        <v>13</v>
      </c>
      <c r="C15" s="45"/>
      <c r="D15" s="45"/>
      <c r="E15" s="11" t="s">
        <v>11</v>
      </c>
      <c r="F15" s="1" t="s">
        <v>1</v>
      </c>
      <c r="G15" s="44" t="s">
        <v>16</v>
      </c>
      <c r="H15" s="45"/>
      <c r="I15" s="45"/>
      <c r="J15" s="11" t="s">
        <v>11</v>
      </c>
      <c r="K15" s="1" t="s">
        <v>1</v>
      </c>
      <c r="L15" s="44" t="s">
        <v>17</v>
      </c>
      <c r="M15" s="45"/>
      <c r="N15" s="45"/>
      <c r="O15" s="11" t="s">
        <v>11</v>
      </c>
      <c r="P15" s="4"/>
    </row>
    <row r="16" spans="1:16" ht="10.95" customHeight="1" x14ac:dyDescent="0.3">
      <c r="A16" s="5" t="s">
        <v>8</v>
      </c>
      <c r="B16" s="38" t="s">
        <v>229</v>
      </c>
      <c r="C16" s="39"/>
      <c r="D16" s="39"/>
      <c r="E16" s="12">
        <v>42</v>
      </c>
      <c r="F16" s="5" t="s">
        <v>9</v>
      </c>
      <c r="G16" s="38" t="s">
        <v>309</v>
      </c>
      <c r="H16" s="39"/>
      <c r="I16" s="39"/>
      <c r="J16" s="12">
        <f>53*2</f>
        <v>106</v>
      </c>
      <c r="K16" s="5" t="s">
        <v>10</v>
      </c>
      <c r="L16" s="38" t="s">
        <v>324</v>
      </c>
      <c r="M16" s="39"/>
      <c r="N16" s="39"/>
      <c r="O16" s="12">
        <f>160+141</f>
        <v>301</v>
      </c>
      <c r="P16" s="7"/>
    </row>
    <row r="17" spans="1:18" ht="10.95" customHeight="1" x14ac:dyDescent="0.3">
      <c r="A17" s="5" t="s">
        <v>8</v>
      </c>
      <c r="B17" s="38" t="s">
        <v>305</v>
      </c>
      <c r="C17" s="39"/>
      <c r="D17" s="39"/>
      <c r="E17" s="12">
        <v>254</v>
      </c>
      <c r="F17" s="5" t="s">
        <v>9</v>
      </c>
      <c r="G17" s="38"/>
      <c r="H17" s="39"/>
      <c r="I17" s="39"/>
      <c r="J17" s="12"/>
      <c r="K17" s="5" t="s">
        <v>10</v>
      </c>
      <c r="L17" s="38" t="s">
        <v>259</v>
      </c>
      <c r="M17" s="39"/>
      <c r="N17" s="39"/>
      <c r="O17" s="12">
        <f>135+184+102</f>
        <v>421</v>
      </c>
      <c r="P17" s="7"/>
    </row>
    <row r="18" spans="1:18" ht="10.95" customHeight="1" x14ac:dyDescent="0.3">
      <c r="A18" s="5" t="s">
        <v>8</v>
      </c>
      <c r="B18" s="38" t="s">
        <v>312</v>
      </c>
      <c r="C18" s="39"/>
      <c r="D18" s="39"/>
      <c r="E18" s="12">
        <f>52*3+120</f>
        <v>276</v>
      </c>
      <c r="F18" s="5" t="s">
        <v>9</v>
      </c>
      <c r="G18" s="38"/>
      <c r="H18" s="39"/>
      <c r="I18" s="39"/>
      <c r="J18" s="12"/>
      <c r="K18" s="5" t="s">
        <v>10</v>
      </c>
      <c r="L18" s="38" t="s">
        <v>188</v>
      </c>
      <c r="M18" s="39"/>
      <c r="N18" s="39"/>
      <c r="O18" s="28">
        <v>220</v>
      </c>
      <c r="P18" s="7"/>
    </row>
    <row r="19" spans="1:18" ht="10.95" customHeight="1" x14ac:dyDescent="0.3">
      <c r="A19" s="10" t="s">
        <v>12</v>
      </c>
      <c r="B19" s="8"/>
      <c r="C19" s="9"/>
      <c r="D19" s="9"/>
      <c r="E19" s="12">
        <f>E16+E17+E18</f>
        <v>572</v>
      </c>
      <c r="F19" s="5" t="s">
        <v>9</v>
      </c>
      <c r="G19" s="8"/>
      <c r="H19" s="9"/>
      <c r="I19" s="9"/>
      <c r="J19" s="12">
        <f>J22+J17+J18</f>
        <v>76</v>
      </c>
      <c r="K19" s="5" t="s">
        <v>10</v>
      </c>
      <c r="L19" s="8"/>
      <c r="M19" s="9"/>
      <c r="N19" s="9"/>
      <c r="O19" s="12">
        <f>O16+O17+O18</f>
        <v>942</v>
      </c>
      <c r="P19" s="23">
        <f>E19+J19+O19</f>
        <v>1590</v>
      </c>
    </row>
    <row r="20" spans="1:18" ht="10.95" customHeight="1" x14ac:dyDescent="0.3">
      <c r="A20" s="15" t="s">
        <v>0</v>
      </c>
      <c r="B20" s="53" t="s">
        <v>239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8" ht="10.95" customHeight="1" x14ac:dyDescent="0.3">
      <c r="A21" s="1" t="s">
        <v>1</v>
      </c>
      <c r="B21" s="44" t="s">
        <v>13</v>
      </c>
      <c r="C21" s="45"/>
      <c r="D21" s="45"/>
      <c r="E21" s="11" t="s">
        <v>11</v>
      </c>
      <c r="F21" s="1" t="s">
        <v>1</v>
      </c>
      <c r="G21" s="44" t="s">
        <v>16</v>
      </c>
      <c r="H21" s="45"/>
      <c r="I21" s="45"/>
      <c r="J21" s="11" t="s">
        <v>11</v>
      </c>
      <c r="K21" s="1" t="s">
        <v>1</v>
      </c>
      <c r="L21" s="44" t="s">
        <v>17</v>
      </c>
      <c r="M21" s="45"/>
      <c r="N21" s="45"/>
      <c r="O21" s="11" t="s">
        <v>11</v>
      </c>
      <c r="P21" s="4"/>
    </row>
    <row r="22" spans="1:18" ht="10.95" customHeight="1" x14ac:dyDescent="0.3">
      <c r="A22" s="5" t="s">
        <v>8</v>
      </c>
      <c r="B22" s="38" t="s">
        <v>229</v>
      </c>
      <c r="C22" s="39"/>
      <c r="D22" s="39"/>
      <c r="E22" s="12">
        <v>42</v>
      </c>
      <c r="F22" s="5" t="s">
        <v>9</v>
      </c>
      <c r="G22" s="38" t="s">
        <v>258</v>
      </c>
      <c r="H22" s="39"/>
      <c r="I22" s="39"/>
      <c r="J22" s="12">
        <f>38*2</f>
        <v>76</v>
      </c>
      <c r="K22" s="5" t="s">
        <v>10</v>
      </c>
      <c r="L22" s="38" t="s">
        <v>308</v>
      </c>
      <c r="M22" s="39"/>
      <c r="N22" s="39"/>
      <c r="O22" s="12">
        <v>215</v>
      </c>
      <c r="P22" s="7"/>
    </row>
    <row r="23" spans="1:18" ht="10.95" customHeight="1" x14ac:dyDescent="0.3">
      <c r="A23" s="5" t="s">
        <v>8</v>
      </c>
      <c r="B23" s="38" t="s">
        <v>307</v>
      </c>
      <c r="C23" s="39"/>
      <c r="D23" s="39"/>
      <c r="E23" s="12">
        <v>365</v>
      </c>
      <c r="F23" s="5" t="s">
        <v>9</v>
      </c>
      <c r="G23" s="38"/>
      <c r="H23" s="38"/>
      <c r="I23" s="38"/>
      <c r="J23" s="12"/>
      <c r="K23" s="5" t="s">
        <v>10</v>
      </c>
      <c r="L23" s="38" t="s">
        <v>259</v>
      </c>
      <c r="M23" s="39"/>
      <c r="N23" s="39"/>
      <c r="O23" s="12">
        <f>135+184+102</f>
        <v>421</v>
      </c>
      <c r="P23" s="7"/>
    </row>
    <row r="24" spans="1:18" ht="10.95" customHeight="1" x14ac:dyDescent="0.3">
      <c r="A24" s="5" t="s">
        <v>8</v>
      </c>
      <c r="B24" s="38" t="s">
        <v>46</v>
      </c>
      <c r="C24" s="39"/>
      <c r="D24" s="39"/>
      <c r="E24" s="12">
        <f>52*2</f>
        <v>104</v>
      </c>
      <c r="F24" s="5" t="s">
        <v>9</v>
      </c>
      <c r="G24" s="38"/>
      <c r="H24" s="38"/>
      <c r="I24" s="38"/>
      <c r="J24" s="12"/>
      <c r="K24" s="5" t="s">
        <v>10</v>
      </c>
      <c r="L24" s="38" t="s">
        <v>188</v>
      </c>
      <c r="M24" s="39"/>
      <c r="N24" s="39"/>
      <c r="O24" s="28">
        <v>220</v>
      </c>
      <c r="P24" s="29"/>
      <c r="Q24" s="30"/>
      <c r="R24" s="30"/>
    </row>
    <row r="25" spans="1:18" ht="10.95" customHeight="1" x14ac:dyDescent="0.3">
      <c r="A25" s="10" t="s">
        <v>12</v>
      </c>
      <c r="B25" s="8"/>
      <c r="C25" s="9"/>
      <c r="D25" s="9"/>
      <c r="E25" s="12">
        <f>E22+E23+E24</f>
        <v>511</v>
      </c>
      <c r="F25" s="5" t="s">
        <v>9</v>
      </c>
      <c r="G25" s="8"/>
      <c r="H25" s="9"/>
      <c r="I25" s="9"/>
      <c r="J25" s="12"/>
      <c r="K25" s="5" t="s">
        <v>10</v>
      </c>
      <c r="L25" s="8"/>
      <c r="M25" s="9"/>
      <c r="N25" s="9"/>
      <c r="O25" s="12">
        <f>O22+O23+O24</f>
        <v>856</v>
      </c>
      <c r="P25" s="22">
        <f>E25+J25+O25</f>
        <v>1367</v>
      </c>
    </row>
    <row r="26" spans="1:18" ht="10.95" customHeight="1" x14ac:dyDescent="0.3">
      <c r="A26" s="16" t="s">
        <v>0</v>
      </c>
      <c r="B26" s="55" t="s">
        <v>240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8" ht="10.95" customHeight="1" x14ac:dyDescent="0.3">
      <c r="A27" s="1" t="s">
        <v>1</v>
      </c>
      <c r="B27" s="44" t="s">
        <v>13</v>
      </c>
      <c r="C27" s="45"/>
      <c r="D27" s="45"/>
      <c r="E27" s="11" t="s">
        <v>11</v>
      </c>
      <c r="F27" s="1" t="s">
        <v>1</v>
      </c>
      <c r="G27" s="44" t="s">
        <v>16</v>
      </c>
      <c r="H27" s="45"/>
      <c r="I27" s="45"/>
      <c r="J27" s="11" t="s">
        <v>11</v>
      </c>
      <c r="K27" s="1" t="s">
        <v>1</v>
      </c>
      <c r="L27" s="44" t="s">
        <v>17</v>
      </c>
      <c r="M27" s="45"/>
      <c r="N27" s="45"/>
      <c r="O27" s="11" t="s">
        <v>11</v>
      </c>
      <c r="P27" s="4"/>
    </row>
    <row r="28" spans="1:18" ht="10.95" customHeight="1" x14ac:dyDescent="0.3">
      <c r="A28" s="5" t="s">
        <v>8</v>
      </c>
      <c r="B28" s="38" t="s">
        <v>229</v>
      </c>
      <c r="C28" s="39"/>
      <c r="D28" s="39"/>
      <c r="E28" s="12">
        <v>42</v>
      </c>
      <c r="F28" s="5" t="s">
        <v>9</v>
      </c>
      <c r="G28" s="38" t="s">
        <v>258</v>
      </c>
      <c r="H28" s="39"/>
      <c r="I28" s="39"/>
      <c r="J28" s="12">
        <f>38*2</f>
        <v>76</v>
      </c>
      <c r="K28" s="5" t="s">
        <v>10</v>
      </c>
      <c r="L28" s="38" t="s">
        <v>315</v>
      </c>
      <c r="M28" s="39"/>
      <c r="N28" s="39"/>
      <c r="O28" s="12">
        <f>135+156</f>
        <v>291</v>
      </c>
      <c r="P28" s="7"/>
    </row>
    <row r="29" spans="1:18" ht="10.95" customHeight="1" x14ac:dyDescent="0.3">
      <c r="A29" s="5" t="s">
        <v>8</v>
      </c>
      <c r="B29" s="38" t="s">
        <v>313</v>
      </c>
      <c r="C29" s="39"/>
      <c r="D29" s="39"/>
      <c r="E29" s="12">
        <f>135+104</f>
        <v>239</v>
      </c>
      <c r="F29" s="5" t="s">
        <v>9</v>
      </c>
      <c r="G29" s="38"/>
      <c r="H29" s="39"/>
      <c r="I29" s="39"/>
      <c r="J29" s="12"/>
      <c r="K29" s="5" t="s">
        <v>10</v>
      </c>
      <c r="L29" s="38" t="s">
        <v>314</v>
      </c>
      <c r="M29" s="39"/>
      <c r="N29" s="39"/>
      <c r="O29" s="12">
        <v>142</v>
      </c>
      <c r="P29" s="7"/>
    </row>
    <row r="30" spans="1:18" ht="10.95" customHeight="1" x14ac:dyDescent="0.3">
      <c r="A30" s="5" t="s">
        <v>8</v>
      </c>
      <c r="B30" s="38" t="s">
        <v>314</v>
      </c>
      <c r="C30" s="39"/>
      <c r="D30" s="39"/>
      <c r="E30" s="12">
        <v>142</v>
      </c>
      <c r="F30" s="5" t="s">
        <v>9</v>
      </c>
      <c r="G30" s="38"/>
      <c r="H30" s="39"/>
      <c r="I30" s="39"/>
      <c r="J30" s="12"/>
      <c r="K30" s="5" t="s">
        <v>10</v>
      </c>
      <c r="L30" s="38" t="s">
        <v>188</v>
      </c>
      <c r="M30" s="39"/>
      <c r="N30" s="39"/>
      <c r="O30" s="28">
        <v>220</v>
      </c>
      <c r="P30" s="7"/>
    </row>
    <row r="31" spans="1:18" ht="10.95" customHeight="1" x14ac:dyDescent="0.3">
      <c r="A31" s="10" t="s">
        <v>12</v>
      </c>
      <c r="B31" s="8"/>
      <c r="C31" s="9"/>
      <c r="D31" s="9"/>
      <c r="E31" s="12">
        <f>E28+E29+E30</f>
        <v>423</v>
      </c>
      <c r="F31" s="5" t="s">
        <v>9</v>
      </c>
      <c r="G31" s="8"/>
      <c r="H31" s="9"/>
      <c r="I31" s="9"/>
      <c r="J31" s="12">
        <f>J28+J29+J30</f>
        <v>76</v>
      </c>
      <c r="K31" s="5" t="s">
        <v>10</v>
      </c>
      <c r="L31" s="8"/>
      <c r="M31" s="9"/>
      <c r="N31" s="9"/>
      <c r="O31" s="12">
        <f>O28+O29+O30</f>
        <v>653</v>
      </c>
      <c r="P31" s="21">
        <f>E31+J31+O31</f>
        <v>1152</v>
      </c>
    </row>
    <row r="32" spans="1:18" ht="10.95" customHeight="1" x14ac:dyDescent="0.3">
      <c r="A32" s="17" t="s">
        <v>0</v>
      </c>
      <c r="B32" s="57" t="s">
        <v>241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</row>
    <row r="33" spans="1:16" ht="10.95" customHeight="1" x14ac:dyDescent="0.3">
      <c r="A33" s="1" t="s">
        <v>1</v>
      </c>
      <c r="B33" s="44" t="s">
        <v>13</v>
      </c>
      <c r="C33" s="45"/>
      <c r="D33" s="45"/>
      <c r="E33" s="11" t="s">
        <v>11</v>
      </c>
      <c r="F33" s="1" t="s">
        <v>1</v>
      </c>
      <c r="G33" s="44" t="s">
        <v>16</v>
      </c>
      <c r="H33" s="45"/>
      <c r="I33" s="45"/>
      <c r="J33" s="11" t="s">
        <v>11</v>
      </c>
      <c r="K33" s="1" t="s">
        <v>1</v>
      </c>
      <c r="L33" s="44" t="s">
        <v>17</v>
      </c>
      <c r="M33" s="45"/>
      <c r="N33" s="45"/>
      <c r="O33" s="11" t="s">
        <v>11</v>
      </c>
      <c r="P33" s="4"/>
    </row>
    <row r="34" spans="1:16" ht="10.95" customHeight="1" x14ac:dyDescent="0.3">
      <c r="A34" s="5" t="s">
        <v>8</v>
      </c>
      <c r="B34" s="38" t="s">
        <v>322</v>
      </c>
      <c r="C34" s="39"/>
      <c r="D34" s="39"/>
      <c r="E34" s="12">
        <v>310</v>
      </c>
      <c r="F34" s="5" t="s">
        <v>9</v>
      </c>
      <c r="K34" s="5" t="s">
        <v>10</v>
      </c>
      <c r="L34" s="38" t="s">
        <v>320</v>
      </c>
      <c r="M34" s="39"/>
      <c r="N34" s="39"/>
      <c r="O34" s="12">
        <f>238*2</f>
        <v>476</v>
      </c>
      <c r="P34" s="7"/>
    </row>
    <row r="35" spans="1:16" ht="10.95" customHeight="1" x14ac:dyDescent="0.3">
      <c r="A35" s="5" t="s">
        <v>8</v>
      </c>
      <c r="B35" s="38" t="s">
        <v>323</v>
      </c>
      <c r="C35" s="38"/>
      <c r="D35" s="38"/>
      <c r="E35" s="12">
        <v>141</v>
      </c>
      <c r="F35" s="5" t="s">
        <v>9</v>
      </c>
      <c r="G35" s="38"/>
      <c r="H35" s="39"/>
      <c r="I35" s="39"/>
      <c r="J35" s="12"/>
      <c r="K35" s="5" t="s">
        <v>10</v>
      </c>
      <c r="L35" s="38" t="s">
        <v>326</v>
      </c>
      <c r="M35" s="39"/>
      <c r="N35" s="39"/>
      <c r="O35" s="12">
        <f>125+264</f>
        <v>389</v>
      </c>
      <c r="P35" s="7"/>
    </row>
    <row r="36" spans="1:16" ht="10.95" customHeight="1" x14ac:dyDescent="0.3">
      <c r="A36" s="5" t="s">
        <v>8</v>
      </c>
      <c r="B36" s="38" t="s">
        <v>46</v>
      </c>
      <c r="C36" s="38"/>
      <c r="D36" s="38"/>
      <c r="E36" s="12">
        <f>52*2</f>
        <v>104</v>
      </c>
      <c r="F36" s="5" t="s">
        <v>9</v>
      </c>
      <c r="G36" s="38"/>
      <c r="H36" s="39"/>
      <c r="I36" s="39"/>
      <c r="J36" s="12"/>
      <c r="K36" s="5" t="s">
        <v>10</v>
      </c>
      <c r="L36" s="38" t="s">
        <v>321</v>
      </c>
      <c r="M36" s="39"/>
      <c r="N36" s="39"/>
      <c r="O36" s="12">
        <f>135+150</f>
        <v>285</v>
      </c>
      <c r="P36" s="7"/>
    </row>
    <row r="37" spans="1:16" ht="10.95" customHeight="1" x14ac:dyDescent="0.3">
      <c r="A37" s="10" t="s">
        <v>12</v>
      </c>
      <c r="B37" s="8"/>
      <c r="C37" s="9"/>
      <c r="D37" s="9"/>
      <c r="E37" s="12">
        <f>E34+E35+E36</f>
        <v>555</v>
      </c>
      <c r="F37" s="5" t="s">
        <v>9</v>
      </c>
      <c r="G37" s="8"/>
      <c r="H37" s="9"/>
      <c r="I37" s="9"/>
      <c r="J37" s="12">
        <f>O34+J35+J36</f>
        <v>476</v>
      </c>
      <c r="K37" s="5" t="s">
        <v>10</v>
      </c>
      <c r="L37" s="8"/>
      <c r="M37" s="9"/>
      <c r="N37" s="9"/>
      <c r="O37" s="12">
        <f>O34+O35+O36</f>
        <v>1150</v>
      </c>
      <c r="P37" s="20">
        <f>E37+J37+O37</f>
        <v>2181</v>
      </c>
    </row>
    <row r="38" spans="1:16" ht="10.95" customHeight="1" x14ac:dyDescent="0.3">
      <c r="A38" s="18" t="s">
        <v>0</v>
      </c>
      <c r="B38" s="59" t="s">
        <v>242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</row>
    <row r="39" spans="1:16" ht="10.95" customHeight="1" x14ac:dyDescent="0.3">
      <c r="A39" s="1" t="s">
        <v>1</v>
      </c>
      <c r="B39" s="44" t="s">
        <v>13</v>
      </c>
      <c r="C39" s="45"/>
      <c r="D39" s="45"/>
      <c r="E39" s="11" t="s">
        <v>11</v>
      </c>
      <c r="F39" s="1" t="s">
        <v>1</v>
      </c>
      <c r="G39" s="44" t="s">
        <v>16</v>
      </c>
      <c r="H39" s="45"/>
      <c r="I39" s="45"/>
      <c r="J39" s="11" t="s">
        <v>11</v>
      </c>
      <c r="K39" s="1" t="s">
        <v>1</v>
      </c>
      <c r="L39" s="44" t="s">
        <v>17</v>
      </c>
      <c r="M39" s="45"/>
      <c r="N39" s="45"/>
      <c r="O39" s="11" t="s">
        <v>11</v>
      </c>
      <c r="P39" s="4"/>
    </row>
    <row r="40" spans="1:16" ht="10.95" customHeight="1" x14ac:dyDescent="0.3">
      <c r="A40" s="5" t="s">
        <v>8</v>
      </c>
      <c r="B40" s="38" t="s">
        <v>325</v>
      </c>
      <c r="C40" s="39"/>
      <c r="D40" s="39"/>
      <c r="E40" s="12">
        <f>190*3</f>
        <v>570</v>
      </c>
      <c r="F40" s="5" t="s">
        <v>9</v>
      </c>
      <c r="G40" s="38" t="s">
        <v>304</v>
      </c>
      <c r="H40" s="39"/>
      <c r="I40" s="39"/>
      <c r="J40" s="12">
        <v>225</v>
      </c>
      <c r="K40" s="5" t="s">
        <v>10</v>
      </c>
      <c r="L40" s="38" t="s">
        <v>318</v>
      </c>
      <c r="M40" s="39"/>
      <c r="N40" s="39"/>
      <c r="O40" s="12">
        <v>444</v>
      </c>
      <c r="P40" s="7"/>
    </row>
    <row r="41" spans="1:16" ht="10.95" customHeight="1" x14ac:dyDescent="0.3">
      <c r="A41" s="5" t="s">
        <v>8</v>
      </c>
      <c r="B41" s="38" t="s">
        <v>316</v>
      </c>
      <c r="C41" s="39"/>
      <c r="D41" s="39"/>
      <c r="E41" s="12">
        <v>264</v>
      </c>
      <c r="F41" s="5" t="s">
        <v>9</v>
      </c>
      <c r="G41" s="38" t="s">
        <v>319</v>
      </c>
      <c r="H41" s="39"/>
      <c r="I41" s="39"/>
      <c r="J41" s="12">
        <v>260</v>
      </c>
      <c r="K41" s="5" t="s">
        <v>10</v>
      </c>
      <c r="L41" s="38" t="s">
        <v>317</v>
      </c>
      <c r="M41" s="39"/>
      <c r="N41" s="39"/>
      <c r="O41" s="12">
        <f>190*2</f>
        <v>380</v>
      </c>
      <c r="P41" s="7"/>
    </row>
    <row r="42" spans="1:16" ht="10.95" customHeight="1" x14ac:dyDescent="0.3">
      <c r="A42" s="5" t="s">
        <v>8</v>
      </c>
      <c r="B42" s="38"/>
      <c r="C42" s="39"/>
      <c r="D42" s="39"/>
      <c r="E42" s="12"/>
      <c r="F42" s="5" t="s">
        <v>9</v>
      </c>
      <c r="G42" s="38"/>
      <c r="H42" s="39"/>
      <c r="I42" s="39"/>
      <c r="J42" s="12"/>
      <c r="K42" s="5" t="s">
        <v>10</v>
      </c>
      <c r="L42" s="38" t="s">
        <v>316</v>
      </c>
      <c r="M42" s="39"/>
      <c r="N42" s="39"/>
      <c r="O42" s="12">
        <v>264</v>
      </c>
      <c r="P42" s="7"/>
    </row>
    <row r="43" spans="1:16" ht="10.95" customHeight="1" x14ac:dyDescent="0.3">
      <c r="A43" s="10" t="s">
        <v>12</v>
      </c>
      <c r="B43" s="8"/>
      <c r="C43" s="9"/>
      <c r="D43" s="9"/>
      <c r="E43" s="12">
        <f>E40+E41+E42</f>
        <v>834</v>
      </c>
      <c r="F43" s="5" t="s">
        <v>9</v>
      </c>
      <c r="G43" s="8"/>
      <c r="H43" s="9"/>
      <c r="I43" s="9"/>
      <c r="J43" s="12">
        <f>J40+J41+J42</f>
        <v>485</v>
      </c>
      <c r="K43" s="5" t="s">
        <v>10</v>
      </c>
      <c r="L43" s="8"/>
      <c r="M43" s="9"/>
      <c r="N43" s="9"/>
      <c r="O43" s="12">
        <f>O40+O41+O42</f>
        <v>1088</v>
      </c>
      <c r="P43" s="19">
        <f>E43+J43+O43</f>
        <v>2407</v>
      </c>
    </row>
    <row r="44" spans="1:16" x14ac:dyDescent="0.3">
      <c r="A44" s="5"/>
      <c r="B44" s="2"/>
      <c r="C44" s="2"/>
      <c r="D44" s="2"/>
      <c r="E44" s="2"/>
      <c r="F44" s="2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16" ht="12.6" customHeight="1" x14ac:dyDescent="0.3">
      <c r="A45" s="5"/>
      <c r="B45" s="2"/>
      <c r="C45" s="2"/>
      <c r="D45" s="2"/>
      <c r="E45" s="2"/>
      <c r="F45" s="2"/>
      <c r="G45" s="34"/>
      <c r="H45" s="34"/>
      <c r="I45" s="34"/>
      <c r="J45" s="34"/>
      <c r="K45" s="34"/>
      <c r="L45" s="34"/>
      <c r="M45" s="34"/>
      <c r="N45" s="34"/>
      <c r="O45" s="34"/>
      <c r="P45" s="34"/>
    </row>
  </sheetData>
  <mergeCells count="91">
    <mergeCell ref="B41:D41"/>
    <mergeCell ref="G41:I41"/>
    <mergeCell ref="L41:N41"/>
    <mergeCell ref="B42:D42"/>
    <mergeCell ref="G42:I42"/>
    <mergeCell ref="L42:N42"/>
    <mergeCell ref="B38:P38"/>
    <mergeCell ref="B39:D39"/>
    <mergeCell ref="G39:I39"/>
    <mergeCell ref="L39:N39"/>
    <mergeCell ref="B40:D40"/>
    <mergeCell ref="G40:I40"/>
    <mergeCell ref="L40:N40"/>
    <mergeCell ref="B35:D35"/>
    <mergeCell ref="G35:I35"/>
    <mergeCell ref="L35:N35"/>
    <mergeCell ref="B36:D36"/>
    <mergeCell ref="G36:I36"/>
    <mergeCell ref="L36:N36"/>
    <mergeCell ref="B32:P32"/>
    <mergeCell ref="B33:D33"/>
    <mergeCell ref="G33:I33"/>
    <mergeCell ref="L33:N33"/>
    <mergeCell ref="B34:D34"/>
    <mergeCell ref="L34:N34"/>
    <mergeCell ref="B29:D29"/>
    <mergeCell ref="G29:I29"/>
    <mergeCell ref="L29:N29"/>
    <mergeCell ref="B30:D30"/>
    <mergeCell ref="G30:I30"/>
    <mergeCell ref="L30:N30"/>
    <mergeCell ref="B26:P26"/>
    <mergeCell ref="B27:D27"/>
    <mergeCell ref="G27:I27"/>
    <mergeCell ref="L27:N27"/>
    <mergeCell ref="B28:D28"/>
    <mergeCell ref="G28:I28"/>
    <mergeCell ref="L28:N28"/>
    <mergeCell ref="B23:D23"/>
    <mergeCell ref="G23:I23"/>
    <mergeCell ref="L23:N23"/>
    <mergeCell ref="B24:D24"/>
    <mergeCell ref="G24:I24"/>
    <mergeCell ref="L24:N24"/>
    <mergeCell ref="B20:P20"/>
    <mergeCell ref="B21:D21"/>
    <mergeCell ref="G21:I21"/>
    <mergeCell ref="L21:N21"/>
    <mergeCell ref="B22:D22"/>
    <mergeCell ref="L22:N22"/>
    <mergeCell ref="G22:I22"/>
    <mergeCell ref="B17:D17"/>
    <mergeCell ref="G17:I17"/>
    <mergeCell ref="L17:N17"/>
    <mergeCell ref="B18:D18"/>
    <mergeCell ref="G18:I18"/>
    <mergeCell ref="L18:N18"/>
    <mergeCell ref="B14:P14"/>
    <mergeCell ref="B15:D15"/>
    <mergeCell ref="G15:I15"/>
    <mergeCell ref="L15:N15"/>
    <mergeCell ref="B16:D16"/>
    <mergeCell ref="L16:N16"/>
    <mergeCell ref="G16:I16"/>
    <mergeCell ref="B11:D11"/>
    <mergeCell ref="G11:I11"/>
    <mergeCell ref="L11:N11"/>
    <mergeCell ref="B12:D12"/>
    <mergeCell ref="G12:I12"/>
    <mergeCell ref="L12:N12"/>
    <mergeCell ref="B8:P8"/>
    <mergeCell ref="B9:D9"/>
    <mergeCell ref="G9:I9"/>
    <mergeCell ref="L9:N9"/>
    <mergeCell ref="B10:D10"/>
    <mergeCell ref="G10:I10"/>
    <mergeCell ref="L10:N10"/>
    <mergeCell ref="B5:D5"/>
    <mergeCell ref="G5:I5"/>
    <mergeCell ref="L5:N5"/>
    <mergeCell ref="B6:D6"/>
    <mergeCell ref="G6:I6"/>
    <mergeCell ref="L6:N6"/>
    <mergeCell ref="B4:D4"/>
    <mergeCell ref="G4:I4"/>
    <mergeCell ref="L4:N4"/>
    <mergeCell ref="A1:P1"/>
    <mergeCell ref="B2:P2"/>
    <mergeCell ref="B3:D3"/>
    <mergeCell ref="G3:I3"/>
    <mergeCell ref="L3:N3"/>
  </mergeCells>
  <pageMargins left="0.70866141732283472" right="0.70866141732283472" top="0.74803149606299213" bottom="0.74803149606299213" header="0.31496062992125984" footer="0.31496062992125984"/>
  <pageSetup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5"/>
  <sheetViews>
    <sheetView topLeftCell="A10" zoomScale="110" zoomScaleNormal="110" workbookViewId="0">
      <selection activeCell="O11" sqref="O11"/>
    </sheetView>
  </sheetViews>
  <sheetFormatPr baseColWidth="10" defaultRowHeight="14.4" x14ac:dyDescent="0.3"/>
  <cols>
    <col min="1" max="1" width="10.6640625" customWidth="1"/>
    <col min="2" max="4" width="7.6640625" customWidth="1"/>
    <col min="5" max="5" width="5.6640625" customWidth="1"/>
    <col min="6" max="6" width="8.6640625" customWidth="1"/>
    <col min="7" max="9" width="7.6640625" customWidth="1"/>
    <col min="10" max="10" width="5.6640625" customWidth="1"/>
    <col min="11" max="11" width="6.6640625" customWidth="1"/>
    <col min="12" max="14" width="7.6640625" customWidth="1"/>
    <col min="15" max="15" width="5.6640625" customWidth="1"/>
    <col min="16" max="16" width="6.6640625" customWidth="1"/>
  </cols>
  <sheetData>
    <row r="1" spans="1:16" ht="18" x14ac:dyDescent="0.35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41"/>
      <c r="N1" s="41"/>
      <c r="O1" s="41"/>
      <c r="P1" s="41"/>
    </row>
    <row r="2" spans="1:16" ht="10.95" customHeight="1" x14ac:dyDescent="0.3">
      <c r="A2" s="6" t="s">
        <v>0</v>
      </c>
      <c r="B2" s="42" t="s">
        <v>243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0.95" customHeight="1" x14ac:dyDescent="0.3">
      <c r="A3" s="1" t="s">
        <v>1</v>
      </c>
      <c r="B3" s="44" t="s">
        <v>13</v>
      </c>
      <c r="C3" s="45"/>
      <c r="D3" s="45"/>
      <c r="E3" s="11" t="s">
        <v>11</v>
      </c>
      <c r="F3" s="1" t="s">
        <v>1</v>
      </c>
      <c r="G3" s="44" t="s">
        <v>16</v>
      </c>
      <c r="H3" s="45"/>
      <c r="I3" s="45"/>
      <c r="J3" s="11" t="s">
        <v>11</v>
      </c>
      <c r="K3" s="1" t="s">
        <v>1</v>
      </c>
      <c r="L3" s="44" t="s">
        <v>17</v>
      </c>
      <c r="M3" s="45"/>
      <c r="N3" s="45"/>
      <c r="O3" s="11" t="s">
        <v>11</v>
      </c>
      <c r="P3" s="4"/>
    </row>
    <row r="4" spans="1:16" ht="10.95" customHeight="1" x14ac:dyDescent="0.3">
      <c r="A4" s="5" t="s">
        <v>8</v>
      </c>
      <c r="B4" s="38" t="s">
        <v>329</v>
      </c>
      <c r="C4" s="39"/>
      <c r="D4" s="39"/>
      <c r="E4" s="12">
        <f>42+250</f>
        <v>292</v>
      </c>
      <c r="F4" s="5" t="s">
        <v>9</v>
      </c>
      <c r="G4" s="38" t="s">
        <v>328</v>
      </c>
      <c r="H4" s="39"/>
      <c r="I4" s="39"/>
      <c r="J4" s="12">
        <v>115</v>
      </c>
      <c r="K4" s="5" t="s">
        <v>10</v>
      </c>
      <c r="L4" s="38" t="s">
        <v>315</v>
      </c>
      <c r="M4" s="39"/>
      <c r="N4" s="39"/>
      <c r="O4" s="12">
        <f>135+156</f>
        <v>291</v>
      </c>
      <c r="P4" s="7"/>
    </row>
    <row r="5" spans="1:16" ht="10.95" customHeight="1" x14ac:dyDescent="0.3">
      <c r="A5" s="5" t="s">
        <v>8</v>
      </c>
      <c r="B5" s="38" t="s">
        <v>327</v>
      </c>
      <c r="C5" s="39"/>
      <c r="D5" s="39"/>
      <c r="E5" s="12">
        <v>276</v>
      </c>
      <c r="F5" s="5" t="s">
        <v>9</v>
      </c>
      <c r="G5" s="38"/>
      <c r="H5" s="39"/>
      <c r="I5" s="39"/>
      <c r="J5" s="12"/>
      <c r="K5" s="5" t="s">
        <v>10</v>
      </c>
      <c r="L5" s="38" t="s">
        <v>314</v>
      </c>
      <c r="M5" s="39"/>
      <c r="N5" s="39"/>
      <c r="O5" s="12">
        <v>142</v>
      </c>
      <c r="P5" s="7"/>
    </row>
    <row r="6" spans="1:16" ht="10.95" customHeight="1" x14ac:dyDescent="0.3">
      <c r="A6" s="5" t="s">
        <v>8</v>
      </c>
      <c r="B6" s="38" t="s">
        <v>297</v>
      </c>
      <c r="C6" s="39"/>
      <c r="D6" s="39"/>
      <c r="E6" s="12">
        <v>125</v>
      </c>
      <c r="F6" s="5" t="s">
        <v>9</v>
      </c>
      <c r="G6" s="38"/>
      <c r="H6" s="39"/>
      <c r="I6" s="39"/>
      <c r="J6" s="12"/>
      <c r="K6" s="5" t="s">
        <v>10</v>
      </c>
      <c r="L6" s="38" t="s">
        <v>188</v>
      </c>
      <c r="M6" s="39"/>
      <c r="N6" s="39"/>
      <c r="O6" s="28">
        <v>220</v>
      </c>
      <c r="P6" s="7"/>
    </row>
    <row r="7" spans="1:16" ht="10.95" customHeight="1" x14ac:dyDescent="0.3">
      <c r="A7" s="10" t="s">
        <v>12</v>
      </c>
      <c r="B7" s="8"/>
      <c r="C7" s="9"/>
      <c r="D7" s="9"/>
      <c r="E7" s="12">
        <f>E4+E5+E6</f>
        <v>693</v>
      </c>
      <c r="F7" s="5" t="s">
        <v>9</v>
      </c>
      <c r="G7" s="8"/>
      <c r="H7" s="9"/>
      <c r="I7" s="9"/>
      <c r="J7" s="12">
        <f>J4+J5+J6</f>
        <v>115</v>
      </c>
      <c r="K7" s="5" t="s">
        <v>10</v>
      </c>
      <c r="L7" s="8"/>
      <c r="M7" s="9"/>
      <c r="N7" s="9"/>
      <c r="O7" s="12">
        <f>O4+O5+O6</f>
        <v>653</v>
      </c>
      <c r="P7" s="25">
        <f>E7+J7+O7</f>
        <v>1461</v>
      </c>
    </row>
    <row r="8" spans="1:16" ht="10.95" customHeight="1" x14ac:dyDescent="0.3">
      <c r="A8" s="13" t="s">
        <v>0</v>
      </c>
      <c r="B8" s="46" t="s">
        <v>244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10.95" customHeight="1" x14ac:dyDescent="0.3">
      <c r="A9" s="1" t="s">
        <v>1</v>
      </c>
      <c r="B9" s="44" t="s">
        <v>13</v>
      </c>
      <c r="C9" s="45"/>
      <c r="D9" s="45"/>
      <c r="E9" s="11" t="s">
        <v>11</v>
      </c>
      <c r="F9" s="1" t="s">
        <v>1</v>
      </c>
      <c r="G9" s="44" t="s">
        <v>16</v>
      </c>
      <c r="H9" s="45"/>
      <c r="I9" s="45"/>
      <c r="J9" s="11" t="s">
        <v>11</v>
      </c>
      <c r="K9" s="1" t="s">
        <v>1</v>
      </c>
      <c r="L9" s="44" t="s">
        <v>17</v>
      </c>
      <c r="M9" s="45"/>
      <c r="N9" s="45"/>
      <c r="O9" s="11" t="s">
        <v>11</v>
      </c>
      <c r="P9" s="4"/>
    </row>
    <row r="10" spans="1:16" ht="10.95" customHeight="1" x14ac:dyDescent="0.3">
      <c r="A10" s="5" t="s">
        <v>8</v>
      </c>
      <c r="B10" s="38" t="s">
        <v>322</v>
      </c>
      <c r="C10" s="39"/>
      <c r="D10" s="39"/>
      <c r="E10" s="12">
        <v>310</v>
      </c>
      <c r="F10" s="5" t="s">
        <v>9</v>
      </c>
      <c r="G10" s="38" t="s">
        <v>328</v>
      </c>
      <c r="H10" s="39"/>
      <c r="I10" s="39"/>
      <c r="J10" s="12">
        <v>115</v>
      </c>
      <c r="K10" s="5" t="s">
        <v>10</v>
      </c>
      <c r="L10" s="38" t="s">
        <v>332</v>
      </c>
      <c r="M10" s="39"/>
      <c r="N10" s="39"/>
      <c r="O10" s="12">
        <v>271</v>
      </c>
      <c r="P10" s="7"/>
    </row>
    <row r="11" spans="1:16" ht="10.95" customHeight="1" x14ac:dyDescent="0.3">
      <c r="A11" s="5" t="s">
        <v>8</v>
      </c>
      <c r="B11" s="38" t="s">
        <v>323</v>
      </c>
      <c r="C11" s="38"/>
      <c r="D11" s="38"/>
      <c r="E11" s="12">
        <v>141</v>
      </c>
      <c r="F11" s="5" t="s">
        <v>9</v>
      </c>
      <c r="G11" s="38" t="s">
        <v>331</v>
      </c>
      <c r="H11" s="39"/>
      <c r="I11" s="39"/>
      <c r="J11" s="12">
        <v>50</v>
      </c>
      <c r="K11" s="5" t="s">
        <v>10</v>
      </c>
      <c r="L11" s="38" t="s">
        <v>259</v>
      </c>
      <c r="M11" s="39"/>
      <c r="N11" s="39"/>
      <c r="O11" s="12">
        <f>135+184+102</f>
        <v>421</v>
      </c>
      <c r="P11" s="7"/>
    </row>
    <row r="12" spans="1:16" ht="10.95" customHeight="1" x14ac:dyDescent="0.3">
      <c r="A12" s="5" t="s">
        <v>8</v>
      </c>
      <c r="B12" s="38" t="s">
        <v>330</v>
      </c>
      <c r="C12" s="38"/>
      <c r="D12" s="38"/>
      <c r="E12" s="12">
        <f>52*2+42</f>
        <v>146</v>
      </c>
      <c r="F12" s="5" t="s">
        <v>9</v>
      </c>
      <c r="G12" s="38" t="s">
        <v>275</v>
      </c>
      <c r="H12" s="39"/>
      <c r="I12" s="39"/>
      <c r="J12" s="12">
        <v>38</v>
      </c>
      <c r="K12" s="5" t="s">
        <v>10</v>
      </c>
      <c r="L12" s="38" t="s">
        <v>188</v>
      </c>
      <c r="M12" s="39"/>
      <c r="N12" s="39"/>
      <c r="O12" s="28">
        <v>220</v>
      </c>
      <c r="P12" s="7"/>
    </row>
    <row r="13" spans="1:16" ht="10.95" customHeight="1" x14ac:dyDescent="0.3">
      <c r="A13" s="10" t="s">
        <v>12</v>
      </c>
      <c r="B13" s="8"/>
      <c r="C13" s="9"/>
      <c r="D13" s="9"/>
      <c r="E13" s="12">
        <f>E10+E11+E12</f>
        <v>597</v>
      </c>
      <c r="F13" s="5" t="s">
        <v>9</v>
      </c>
      <c r="G13" s="8"/>
      <c r="H13" s="9"/>
      <c r="I13" s="9"/>
      <c r="J13" s="12">
        <f>J10+J11+J12</f>
        <v>203</v>
      </c>
      <c r="K13" s="5" t="s">
        <v>10</v>
      </c>
      <c r="L13" s="8"/>
      <c r="M13" s="9"/>
      <c r="N13" s="9"/>
      <c r="O13" s="12">
        <f>O10+O11+O12</f>
        <v>912</v>
      </c>
      <c r="P13" s="24">
        <f>E13+J13+O13</f>
        <v>1712</v>
      </c>
    </row>
    <row r="14" spans="1:16" ht="10.95" customHeight="1" x14ac:dyDescent="0.3">
      <c r="A14" s="14" t="s">
        <v>0</v>
      </c>
      <c r="B14" s="48" t="s">
        <v>245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1:16" ht="10.95" customHeight="1" x14ac:dyDescent="0.3">
      <c r="A15" s="1" t="s">
        <v>1</v>
      </c>
      <c r="B15" s="44" t="s">
        <v>13</v>
      </c>
      <c r="C15" s="45"/>
      <c r="D15" s="45"/>
      <c r="E15" s="11" t="s">
        <v>11</v>
      </c>
      <c r="F15" s="1" t="s">
        <v>1</v>
      </c>
      <c r="G15" s="44" t="s">
        <v>16</v>
      </c>
      <c r="H15" s="45"/>
      <c r="I15" s="45"/>
      <c r="J15" s="11" t="s">
        <v>11</v>
      </c>
      <c r="K15" s="1" t="s">
        <v>1</v>
      </c>
      <c r="L15" s="44" t="s">
        <v>17</v>
      </c>
      <c r="M15" s="45"/>
      <c r="N15" s="45"/>
      <c r="O15" s="11" t="s">
        <v>11</v>
      </c>
      <c r="P15" s="4"/>
    </row>
    <row r="16" spans="1:16" ht="10.95" customHeight="1" x14ac:dyDescent="0.3">
      <c r="A16" s="5" t="s">
        <v>8</v>
      </c>
      <c r="B16" s="38" t="s">
        <v>229</v>
      </c>
      <c r="C16" s="39"/>
      <c r="D16" s="39"/>
      <c r="E16" s="12">
        <f>42</f>
        <v>42</v>
      </c>
      <c r="F16" s="5" t="s">
        <v>9</v>
      </c>
      <c r="G16" s="38" t="s">
        <v>328</v>
      </c>
      <c r="H16" s="39"/>
      <c r="I16" s="39"/>
      <c r="J16" s="12">
        <v>115</v>
      </c>
      <c r="K16" s="5" t="s">
        <v>10</v>
      </c>
      <c r="L16" s="38" t="s">
        <v>332</v>
      </c>
      <c r="M16" s="39"/>
      <c r="N16" s="39"/>
      <c r="O16" s="12">
        <v>271</v>
      </c>
      <c r="P16" s="7"/>
    </row>
    <row r="17" spans="1:18" ht="10.95" customHeight="1" x14ac:dyDescent="0.3">
      <c r="A17" s="5" t="s">
        <v>8</v>
      </c>
      <c r="B17" s="38" t="s">
        <v>327</v>
      </c>
      <c r="C17" s="39"/>
      <c r="D17" s="39"/>
      <c r="E17" s="12">
        <v>276</v>
      </c>
      <c r="F17" s="5" t="s">
        <v>9</v>
      </c>
      <c r="G17" s="38" t="s">
        <v>331</v>
      </c>
      <c r="H17" s="39"/>
      <c r="I17" s="39"/>
      <c r="J17" s="12">
        <v>50</v>
      </c>
      <c r="K17" s="5" t="s">
        <v>10</v>
      </c>
      <c r="L17" s="38" t="s">
        <v>259</v>
      </c>
      <c r="M17" s="39"/>
      <c r="N17" s="39"/>
      <c r="O17" s="12">
        <f>135+184+102</f>
        <v>421</v>
      </c>
      <c r="P17" s="7"/>
    </row>
    <row r="18" spans="1:18" ht="10.95" customHeight="1" x14ac:dyDescent="0.3">
      <c r="A18" s="5" t="s">
        <v>8</v>
      </c>
      <c r="B18" s="38" t="s">
        <v>297</v>
      </c>
      <c r="C18" s="39"/>
      <c r="D18" s="39"/>
      <c r="E18" s="12">
        <v>125</v>
      </c>
      <c r="F18" s="5" t="s">
        <v>9</v>
      </c>
      <c r="G18" s="38" t="s">
        <v>275</v>
      </c>
      <c r="H18" s="39"/>
      <c r="I18" s="39"/>
      <c r="J18" s="12">
        <v>38</v>
      </c>
      <c r="K18" s="5" t="s">
        <v>10</v>
      </c>
      <c r="L18" s="38" t="s">
        <v>188</v>
      </c>
      <c r="M18" s="39"/>
      <c r="N18" s="39"/>
      <c r="O18" s="28">
        <v>220</v>
      </c>
      <c r="P18" s="7"/>
    </row>
    <row r="19" spans="1:18" ht="10.95" customHeight="1" x14ac:dyDescent="0.3">
      <c r="A19" s="10" t="s">
        <v>12</v>
      </c>
      <c r="B19" s="8"/>
      <c r="C19" s="9"/>
      <c r="D19" s="9"/>
      <c r="E19" s="12">
        <f>E16+E17+E18</f>
        <v>443</v>
      </c>
      <c r="F19" s="5" t="s">
        <v>9</v>
      </c>
      <c r="G19" s="8"/>
      <c r="H19" s="9"/>
      <c r="I19" s="9"/>
      <c r="J19" s="12">
        <f>J16+J17+J18</f>
        <v>203</v>
      </c>
      <c r="K19" s="5" t="s">
        <v>10</v>
      </c>
      <c r="L19" s="8"/>
      <c r="M19" s="9"/>
      <c r="N19" s="9"/>
      <c r="O19" s="12">
        <f>O16+O17+O18</f>
        <v>912</v>
      </c>
      <c r="P19" s="23">
        <f>E19+J19+O19</f>
        <v>1558</v>
      </c>
    </row>
    <row r="20" spans="1:18" ht="10.95" customHeight="1" x14ac:dyDescent="0.3">
      <c r="A20" s="15" t="s">
        <v>0</v>
      </c>
      <c r="B20" s="53" t="s">
        <v>246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8" ht="10.95" customHeight="1" x14ac:dyDescent="0.3">
      <c r="A21" s="1" t="s">
        <v>1</v>
      </c>
      <c r="B21" s="44" t="s">
        <v>13</v>
      </c>
      <c r="C21" s="45"/>
      <c r="D21" s="45"/>
      <c r="E21" s="11" t="s">
        <v>11</v>
      </c>
      <c r="F21" s="1" t="s">
        <v>1</v>
      </c>
      <c r="G21" s="44" t="s">
        <v>16</v>
      </c>
      <c r="H21" s="45"/>
      <c r="I21" s="45"/>
      <c r="J21" s="11" t="s">
        <v>11</v>
      </c>
      <c r="K21" s="1" t="s">
        <v>1</v>
      </c>
      <c r="L21" s="44" t="s">
        <v>17</v>
      </c>
      <c r="M21" s="45"/>
      <c r="N21" s="45"/>
      <c r="O21" s="11" t="s">
        <v>11</v>
      </c>
      <c r="P21" s="4"/>
    </row>
    <row r="22" spans="1:18" ht="10.95" customHeight="1" x14ac:dyDescent="0.3">
      <c r="A22" s="5" t="s">
        <v>8</v>
      </c>
      <c r="B22" s="38" t="s">
        <v>229</v>
      </c>
      <c r="C22" s="39"/>
      <c r="D22" s="39"/>
      <c r="E22" s="12">
        <f>42</f>
        <v>42</v>
      </c>
      <c r="F22" s="5" t="s">
        <v>9</v>
      </c>
      <c r="G22" s="38" t="s">
        <v>328</v>
      </c>
      <c r="H22" s="39"/>
      <c r="I22" s="39"/>
      <c r="J22" s="12">
        <v>115</v>
      </c>
      <c r="K22" s="5" t="s">
        <v>10</v>
      </c>
      <c r="L22" s="38" t="s">
        <v>144</v>
      </c>
      <c r="M22" s="38"/>
      <c r="N22" s="38"/>
      <c r="O22" s="12">
        <v>225</v>
      </c>
      <c r="P22" s="7"/>
    </row>
    <row r="23" spans="1:18" ht="10.95" customHeight="1" x14ac:dyDescent="0.3">
      <c r="A23" s="5" t="s">
        <v>8</v>
      </c>
      <c r="B23" s="38" t="s">
        <v>333</v>
      </c>
      <c r="C23" s="39"/>
      <c r="D23" s="39"/>
      <c r="E23" s="12">
        <v>380</v>
      </c>
      <c r="F23" s="5" t="s">
        <v>9</v>
      </c>
      <c r="G23" s="38" t="s">
        <v>338</v>
      </c>
      <c r="H23" s="39"/>
      <c r="I23" s="39"/>
      <c r="J23" s="12">
        <v>150</v>
      </c>
      <c r="K23" s="5" t="s">
        <v>10</v>
      </c>
      <c r="L23" s="38" t="s">
        <v>335</v>
      </c>
      <c r="M23" s="39"/>
      <c r="N23" s="39"/>
      <c r="O23" s="12">
        <f>135</f>
        <v>135</v>
      </c>
      <c r="P23" s="7"/>
    </row>
    <row r="24" spans="1:18" ht="10.95" customHeight="1" x14ac:dyDescent="0.3">
      <c r="A24" s="5" t="s">
        <v>8</v>
      </c>
      <c r="B24" s="38" t="s">
        <v>334</v>
      </c>
      <c r="C24" s="39"/>
      <c r="D24" s="39"/>
      <c r="E24" s="12">
        <f>52*2</f>
        <v>104</v>
      </c>
      <c r="F24" s="5" t="s">
        <v>9</v>
      </c>
      <c r="G24" s="38" t="s">
        <v>337</v>
      </c>
      <c r="H24" s="39"/>
      <c r="I24" s="39"/>
      <c r="J24" s="12">
        <f>38*2</f>
        <v>76</v>
      </c>
      <c r="K24" s="5" t="s">
        <v>10</v>
      </c>
      <c r="L24" s="51" t="s">
        <v>336</v>
      </c>
      <c r="M24" s="52"/>
      <c r="N24" s="52"/>
      <c r="O24" s="28">
        <f>46*6</f>
        <v>276</v>
      </c>
      <c r="P24" s="29"/>
      <c r="Q24" s="30"/>
      <c r="R24" s="30"/>
    </row>
    <row r="25" spans="1:18" ht="10.95" customHeight="1" x14ac:dyDescent="0.3">
      <c r="A25" s="10" t="s">
        <v>12</v>
      </c>
      <c r="B25" s="8"/>
      <c r="C25" s="9"/>
      <c r="D25" s="9"/>
      <c r="E25" s="12">
        <f>E22+E23+E24</f>
        <v>526</v>
      </c>
      <c r="F25" s="5" t="s">
        <v>9</v>
      </c>
      <c r="G25" s="8"/>
      <c r="H25" s="9"/>
      <c r="I25" s="9"/>
      <c r="J25" s="12">
        <f>J22+J23+J24</f>
        <v>341</v>
      </c>
      <c r="K25" s="5" t="s">
        <v>10</v>
      </c>
      <c r="L25" s="8"/>
      <c r="M25" s="9"/>
      <c r="N25" s="9"/>
      <c r="O25" s="12">
        <f>O22+O23+O24</f>
        <v>636</v>
      </c>
      <c r="P25" s="22">
        <f>E25+J25+O25</f>
        <v>1503</v>
      </c>
    </row>
    <row r="26" spans="1:18" ht="10.95" customHeight="1" x14ac:dyDescent="0.3">
      <c r="A26" s="16" t="s">
        <v>0</v>
      </c>
      <c r="B26" s="55" t="s">
        <v>247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8" ht="10.95" customHeight="1" x14ac:dyDescent="0.3">
      <c r="A27" s="1" t="s">
        <v>1</v>
      </c>
      <c r="B27" s="44" t="s">
        <v>13</v>
      </c>
      <c r="C27" s="45"/>
      <c r="D27" s="45"/>
      <c r="E27" s="11" t="s">
        <v>11</v>
      </c>
      <c r="F27" s="1" t="s">
        <v>1</v>
      </c>
      <c r="G27" s="44" t="s">
        <v>16</v>
      </c>
      <c r="H27" s="45"/>
      <c r="I27" s="45"/>
      <c r="J27" s="11" t="s">
        <v>11</v>
      </c>
      <c r="K27" s="1" t="s">
        <v>1</v>
      </c>
      <c r="L27" s="44" t="s">
        <v>17</v>
      </c>
      <c r="M27" s="45"/>
      <c r="N27" s="45"/>
      <c r="O27" s="11" t="s">
        <v>11</v>
      </c>
      <c r="P27" s="4"/>
    </row>
    <row r="28" spans="1:18" ht="10.95" customHeight="1" x14ac:dyDescent="0.3">
      <c r="A28" s="5" t="s">
        <v>8</v>
      </c>
      <c r="B28" s="38" t="s">
        <v>313</v>
      </c>
      <c r="C28" s="39"/>
      <c r="D28" s="39"/>
      <c r="E28" s="12">
        <f>135+104</f>
        <v>239</v>
      </c>
      <c r="F28" s="5" t="s">
        <v>9</v>
      </c>
      <c r="G28" s="38" t="s">
        <v>328</v>
      </c>
      <c r="H28" s="39"/>
      <c r="I28" s="39"/>
      <c r="J28" s="12">
        <v>115</v>
      </c>
      <c r="K28" s="5" t="s">
        <v>10</v>
      </c>
      <c r="L28" s="38" t="s">
        <v>313</v>
      </c>
      <c r="M28" s="39"/>
      <c r="N28" s="39"/>
      <c r="O28" s="12">
        <f>135+104</f>
        <v>239</v>
      </c>
      <c r="P28" s="7"/>
    </row>
    <row r="29" spans="1:18" ht="10.95" customHeight="1" x14ac:dyDescent="0.3">
      <c r="A29" s="5" t="s">
        <v>8</v>
      </c>
      <c r="B29" s="38" t="s">
        <v>314</v>
      </c>
      <c r="C29" s="39"/>
      <c r="D29" s="39"/>
      <c r="E29" s="12">
        <v>142</v>
      </c>
      <c r="F29" s="5" t="s">
        <v>9</v>
      </c>
      <c r="G29" s="38" t="s">
        <v>258</v>
      </c>
      <c r="H29" s="39"/>
      <c r="I29" s="39"/>
      <c r="J29" s="12">
        <f>38*2</f>
        <v>76</v>
      </c>
      <c r="K29" s="5" t="s">
        <v>10</v>
      </c>
      <c r="L29" s="38" t="s">
        <v>314</v>
      </c>
      <c r="M29" s="39"/>
      <c r="N29" s="39"/>
      <c r="O29" s="12">
        <v>142</v>
      </c>
      <c r="P29" s="7"/>
    </row>
    <row r="30" spans="1:18" ht="10.95" customHeight="1" x14ac:dyDescent="0.3">
      <c r="A30" s="5" t="s">
        <v>8</v>
      </c>
      <c r="B30" s="38" t="s">
        <v>340</v>
      </c>
      <c r="C30" s="39"/>
      <c r="D30" s="39"/>
      <c r="E30" s="28">
        <f>220+42</f>
        <v>262</v>
      </c>
      <c r="F30" s="5" t="s">
        <v>9</v>
      </c>
      <c r="G30" s="38" t="s">
        <v>339</v>
      </c>
      <c r="H30" s="39"/>
      <c r="I30" s="39"/>
      <c r="J30" s="12">
        <v>42</v>
      </c>
      <c r="K30" s="5" t="s">
        <v>10</v>
      </c>
      <c r="L30" s="38" t="s">
        <v>188</v>
      </c>
      <c r="M30" s="39"/>
      <c r="N30" s="39"/>
      <c r="O30" s="28">
        <v>220</v>
      </c>
      <c r="P30" s="7"/>
    </row>
    <row r="31" spans="1:18" ht="10.95" customHeight="1" x14ac:dyDescent="0.3">
      <c r="A31" s="10" t="s">
        <v>12</v>
      </c>
      <c r="B31" s="8"/>
      <c r="C31" s="9"/>
      <c r="D31" s="9"/>
      <c r="E31" s="12">
        <f>E28+E29+E30</f>
        <v>643</v>
      </c>
      <c r="F31" s="5" t="s">
        <v>9</v>
      </c>
      <c r="G31" s="8"/>
      <c r="H31" s="9"/>
      <c r="I31" s="9"/>
      <c r="J31" s="12">
        <f>J28+J29+J30</f>
        <v>233</v>
      </c>
      <c r="K31" s="5" t="s">
        <v>10</v>
      </c>
      <c r="L31" s="8"/>
      <c r="M31" s="9"/>
      <c r="N31" s="9"/>
      <c r="O31" s="12">
        <f>O28+O29+O30</f>
        <v>601</v>
      </c>
      <c r="P31" s="21">
        <f>E31+J31+O31</f>
        <v>1477</v>
      </c>
    </row>
    <row r="32" spans="1:18" ht="10.95" customHeight="1" x14ac:dyDescent="0.3">
      <c r="A32" s="17" t="s">
        <v>0</v>
      </c>
      <c r="B32" s="57" t="s">
        <v>248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</row>
    <row r="33" spans="1:16" ht="10.95" customHeight="1" x14ac:dyDescent="0.3">
      <c r="A33" s="1" t="s">
        <v>1</v>
      </c>
      <c r="B33" s="44" t="s">
        <v>13</v>
      </c>
      <c r="C33" s="45"/>
      <c r="D33" s="45"/>
      <c r="E33" s="11" t="s">
        <v>11</v>
      </c>
      <c r="F33" s="1" t="s">
        <v>1</v>
      </c>
      <c r="G33" s="44" t="s">
        <v>16</v>
      </c>
      <c r="H33" s="45"/>
      <c r="I33" s="45"/>
      <c r="J33" s="11" t="s">
        <v>11</v>
      </c>
      <c r="K33" s="1" t="s">
        <v>1</v>
      </c>
      <c r="L33" s="44" t="s">
        <v>17</v>
      </c>
      <c r="M33" s="45"/>
      <c r="N33" s="45"/>
      <c r="O33" s="11" t="s">
        <v>11</v>
      </c>
      <c r="P33" s="4"/>
    </row>
    <row r="34" spans="1:16" ht="10.95" customHeight="1" x14ac:dyDescent="0.3">
      <c r="A34" s="5" t="s">
        <v>8</v>
      </c>
      <c r="B34" s="38" t="s">
        <v>229</v>
      </c>
      <c r="C34" s="39"/>
      <c r="D34" s="39"/>
      <c r="E34" s="12">
        <f>42</f>
        <v>42</v>
      </c>
      <c r="F34" s="5" t="s">
        <v>9</v>
      </c>
      <c r="G34" s="38"/>
      <c r="H34" s="39"/>
      <c r="I34" s="39"/>
      <c r="J34" s="12"/>
      <c r="K34" s="5" t="s">
        <v>10</v>
      </c>
      <c r="L34" s="38" t="s">
        <v>343</v>
      </c>
      <c r="M34" s="39"/>
      <c r="N34" s="39"/>
      <c r="O34" s="12">
        <f>93*3+154*2</f>
        <v>587</v>
      </c>
      <c r="P34" s="7"/>
    </row>
    <row r="35" spans="1:16" ht="10.95" customHeight="1" x14ac:dyDescent="0.3">
      <c r="A35" s="5" t="s">
        <v>8</v>
      </c>
      <c r="B35" s="38" t="s">
        <v>341</v>
      </c>
      <c r="C35" s="39"/>
      <c r="D35" s="39"/>
      <c r="E35" s="12">
        <v>160</v>
      </c>
      <c r="F35" s="5" t="s">
        <v>9</v>
      </c>
      <c r="G35" s="38" t="s">
        <v>341</v>
      </c>
      <c r="H35" s="39"/>
      <c r="I35" s="39"/>
      <c r="J35" s="12">
        <v>160</v>
      </c>
      <c r="K35" s="5" t="s">
        <v>10</v>
      </c>
      <c r="L35" s="38" t="s">
        <v>302</v>
      </c>
      <c r="M35" s="39"/>
      <c r="N35" s="39"/>
      <c r="O35" s="12">
        <f>42*2</f>
        <v>84</v>
      </c>
      <c r="P35" s="7"/>
    </row>
    <row r="36" spans="1:16" ht="10.95" customHeight="1" x14ac:dyDescent="0.3">
      <c r="A36" s="5" t="s">
        <v>8</v>
      </c>
      <c r="B36" s="38" t="s">
        <v>320</v>
      </c>
      <c r="C36" s="38"/>
      <c r="D36" s="38"/>
      <c r="E36" s="28">
        <v>120</v>
      </c>
      <c r="F36" s="5" t="s">
        <v>9</v>
      </c>
      <c r="G36" s="38"/>
      <c r="H36" s="39"/>
      <c r="I36" s="39"/>
      <c r="J36" s="12"/>
      <c r="K36" s="5" t="s">
        <v>10</v>
      </c>
      <c r="L36" s="38" t="s">
        <v>344</v>
      </c>
      <c r="M36" s="39"/>
      <c r="N36" s="39"/>
      <c r="O36" s="28">
        <v>235</v>
      </c>
      <c r="P36" s="7"/>
    </row>
    <row r="37" spans="1:16" ht="10.95" customHeight="1" x14ac:dyDescent="0.3">
      <c r="A37" s="10" t="s">
        <v>12</v>
      </c>
      <c r="B37" s="8"/>
      <c r="C37" s="9"/>
      <c r="D37" s="9"/>
      <c r="E37" s="12">
        <f>E34+E35+E36</f>
        <v>322</v>
      </c>
      <c r="F37" s="5" t="s">
        <v>9</v>
      </c>
      <c r="G37" s="8"/>
      <c r="H37" s="9"/>
      <c r="I37" s="9"/>
      <c r="J37" s="12">
        <f>J34+J35+J36</f>
        <v>160</v>
      </c>
      <c r="K37" s="5" t="s">
        <v>10</v>
      </c>
      <c r="L37" s="8"/>
      <c r="M37" s="9"/>
      <c r="N37" s="9"/>
      <c r="O37" s="12">
        <f>O34+O35+O36</f>
        <v>906</v>
      </c>
      <c r="P37" s="20">
        <f>E37+J37+O37</f>
        <v>1388</v>
      </c>
    </row>
    <row r="38" spans="1:16" ht="10.95" customHeight="1" x14ac:dyDescent="0.3">
      <c r="A38" s="18" t="s">
        <v>0</v>
      </c>
      <c r="B38" s="59" t="s">
        <v>249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</row>
    <row r="39" spans="1:16" ht="10.95" customHeight="1" x14ac:dyDescent="0.3">
      <c r="A39" s="1" t="s">
        <v>1</v>
      </c>
      <c r="B39" s="44" t="s">
        <v>13</v>
      </c>
      <c r="C39" s="45"/>
      <c r="D39" s="45"/>
      <c r="E39" s="11" t="s">
        <v>11</v>
      </c>
      <c r="F39" s="1" t="s">
        <v>1</v>
      </c>
      <c r="G39" s="44" t="s">
        <v>16</v>
      </c>
      <c r="H39" s="45"/>
      <c r="I39" s="45"/>
      <c r="J39" s="11" t="s">
        <v>11</v>
      </c>
      <c r="K39" s="1" t="s">
        <v>1</v>
      </c>
      <c r="L39" s="44" t="s">
        <v>17</v>
      </c>
      <c r="M39" s="45"/>
      <c r="N39" s="45"/>
      <c r="O39" s="11" t="s">
        <v>11</v>
      </c>
      <c r="P39" s="4"/>
    </row>
    <row r="40" spans="1:16" ht="10.95" customHeight="1" x14ac:dyDescent="0.3">
      <c r="A40" s="5" t="s">
        <v>8</v>
      </c>
      <c r="B40" s="38" t="s">
        <v>229</v>
      </c>
      <c r="C40" s="39"/>
      <c r="D40" s="39"/>
      <c r="E40" s="12">
        <f>42</f>
        <v>42</v>
      </c>
      <c r="F40" s="5" t="s">
        <v>9</v>
      </c>
      <c r="G40" s="38" t="s">
        <v>344</v>
      </c>
      <c r="H40" s="39"/>
      <c r="I40" s="39"/>
      <c r="J40" s="28">
        <v>235</v>
      </c>
      <c r="K40" s="5" t="s">
        <v>10</v>
      </c>
      <c r="L40" s="38" t="s">
        <v>50</v>
      </c>
      <c r="M40" s="39"/>
      <c r="N40" s="39"/>
      <c r="O40" s="12">
        <f>276+125</f>
        <v>401</v>
      </c>
      <c r="P40" s="7"/>
    </row>
    <row r="41" spans="1:16" ht="10.95" customHeight="1" x14ac:dyDescent="0.3">
      <c r="A41" s="5" t="s">
        <v>8</v>
      </c>
      <c r="B41" s="38" t="s">
        <v>148</v>
      </c>
      <c r="C41" s="39"/>
      <c r="D41" s="39"/>
      <c r="E41" s="12">
        <f>52*3</f>
        <v>156</v>
      </c>
      <c r="F41" s="5" t="s">
        <v>9</v>
      </c>
      <c r="G41" s="38"/>
      <c r="H41" s="39"/>
      <c r="I41" s="39"/>
      <c r="J41" s="12"/>
      <c r="K41" s="5" t="s">
        <v>10</v>
      </c>
      <c r="L41" s="38" t="s">
        <v>304</v>
      </c>
      <c r="M41" s="39"/>
      <c r="N41" s="39"/>
      <c r="O41" s="12">
        <v>250</v>
      </c>
      <c r="P41" s="7"/>
    </row>
    <row r="42" spans="1:16" ht="10.95" customHeight="1" x14ac:dyDescent="0.3">
      <c r="A42" s="5" t="s">
        <v>8</v>
      </c>
      <c r="B42" s="38" t="s">
        <v>345</v>
      </c>
      <c r="C42" s="39"/>
      <c r="D42" s="39"/>
      <c r="E42" s="12">
        <v>238</v>
      </c>
      <c r="F42" s="5" t="s">
        <v>9</v>
      </c>
      <c r="G42" s="38"/>
      <c r="H42" s="39"/>
      <c r="I42" s="39"/>
      <c r="J42" s="12"/>
      <c r="K42" s="5" t="s">
        <v>10</v>
      </c>
      <c r="L42" s="38"/>
      <c r="M42" s="39"/>
      <c r="N42" s="39"/>
      <c r="O42" s="12"/>
      <c r="P42" s="7"/>
    </row>
    <row r="43" spans="1:16" ht="10.95" customHeight="1" x14ac:dyDescent="0.3">
      <c r="A43" s="10" t="s">
        <v>12</v>
      </c>
      <c r="B43" s="8"/>
      <c r="C43" s="9"/>
      <c r="D43" s="9"/>
      <c r="E43" s="12">
        <f>E40+E41+E42</f>
        <v>436</v>
      </c>
      <c r="F43" s="5" t="s">
        <v>9</v>
      </c>
      <c r="G43" s="8"/>
      <c r="H43" s="9"/>
      <c r="I43" s="9"/>
      <c r="J43" s="12">
        <f>J40+J41+J42</f>
        <v>235</v>
      </c>
      <c r="K43" s="5" t="s">
        <v>10</v>
      </c>
      <c r="L43" s="8"/>
      <c r="M43" s="9"/>
      <c r="N43" s="9"/>
      <c r="O43" s="12">
        <f>O40+O41+O42</f>
        <v>651</v>
      </c>
      <c r="P43" s="19">
        <f>E43+J43+O43</f>
        <v>1322</v>
      </c>
    </row>
    <row r="44" spans="1:16" x14ac:dyDescent="0.3">
      <c r="A44" s="5"/>
      <c r="B44" s="2"/>
      <c r="C44" s="2"/>
      <c r="D44" s="2"/>
      <c r="E44" s="2"/>
      <c r="F44" s="2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16" ht="12.6" customHeight="1" x14ac:dyDescent="0.3">
      <c r="A45" s="5"/>
      <c r="B45" s="2"/>
      <c r="C45" s="2"/>
      <c r="D45" s="2"/>
      <c r="E45" s="2"/>
      <c r="F45" s="2"/>
      <c r="G45" s="34"/>
      <c r="H45" s="34"/>
      <c r="I45" s="34"/>
      <c r="J45" s="34"/>
      <c r="K45" s="34"/>
      <c r="L45" s="34"/>
      <c r="M45" s="34"/>
      <c r="N45" s="34"/>
      <c r="O45" s="34"/>
      <c r="P45" s="34"/>
    </row>
  </sheetData>
  <mergeCells count="92">
    <mergeCell ref="B41:D41"/>
    <mergeCell ref="G41:I41"/>
    <mergeCell ref="L41:N41"/>
    <mergeCell ref="B42:D42"/>
    <mergeCell ref="G42:I42"/>
    <mergeCell ref="L42:N42"/>
    <mergeCell ref="B38:P38"/>
    <mergeCell ref="B39:D39"/>
    <mergeCell ref="G39:I39"/>
    <mergeCell ref="L39:N39"/>
    <mergeCell ref="B40:D40"/>
    <mergeCell ref="G40:I40"/>
    <mergeCell ref="L40:N40"/>
    <mergeCell ref="B35:D35"/>
    <mergeCell ref="G35:I35"/>
    <mergeCell ref="L35:N35"/>
    <mergeCell ref="B36:D36"/>
    <mergeCell ref="G36:I36"/>
    <mergeCell ref="L36:N36"/>
    <mergeCell ref="B32:P32"/>
    <mergeCell ref="B33:D33"/>
    <mergeCell ref="G33:I33"/>
    <mergeCell ref="L33:N33"/>
    <mergeCell ref="B34:D34"/>
    <mergeCell ref="G34:I34"/>
    <mergeCell ref="L34:N34"/>
    <mergeCell ref="B29:D29"/>
    <mergeCell ref="G29:I29"/>
    <mergeCell ref="L29:N29"/>
    <mergeCell ref="B30:D30"/>
    <mergeCell ref="G30:I30"/>
    <mergeCell ref="L30:N30"/>
    <mergeCell ref="B26:P26"/>
    <mergeCell ref="B27:D27"/>
    <mergeCell ref="G27:I27"/>
    <mergeCell ref="L27:N27"/>
    <mergeCell ref="B28:D28"/>
    <mergeCell ref="G28:I28"/>
    <mergeCell ref="L28:N28"/>
    <mergeCell ref="B23:D23"/>
    <mergeCell ref="G23:I23"/>
    <mergeCell ref="L23:N23"/>
    <mergeCell ref="B24:D24"/>
    <mergeCell ref="G24:I24"/>
    <mergeCell ref="L24:N24"/>
    <mergeCell ref="B20:P20"/>
    <mergeCell ref="B21:D21"/>
    <mergeCell ref="G21:I21"/>
    <mergeCell ref="L21:N21"/>
    <mergeCell ref="B22:D22"/>
    <mergeCell ref="G22:I22"/>
    <mergeCell ref="L22:N22"/>
    <mergeCell ref="B17:D17"/>
    <mergeCell ref="G17:I17"/>
    <mergeCell ref="L17:N17"/>
    <mergeCell ref="B18:D18"/>
    <mergeCell ref="G18:I18"/>
    <mergeCell ref="L18:N18"/>
    <mergeCell ref="B14:P14"/>
    <mergeCell ref="B15:D15"/>
    <mergeCell ref="G15:I15"/>
    <mergeCell ref="L15:N15"/>
    <mergeCell ref="B16:D16"/>
    <mergeCell ref="G16:I16"/>
    <mergeCell ref="L16:N16"/>
    <mergeCell ref="B11:D11"/>
    <mergeCell ref="G11:I11"/>
    <mergeCell ref="L11:N11"/>
    <mergeCell ref="B12:D12"/>
    <mergeCell ref="G12:I12"/>
    <mergeCell ref="L12:N12"/>
    <mergeCell ref="B8:P8"/>
    <mergeCell ref="B9:D9"/>
    <mergeCell ref="G9:I9"/>
    <mergeCell ref="L9:N9"/>
    <mergeCell ref="B10:D10"/>
    <mergeCell ref="G10:I10"/>
    <mergeCell ref="L10:N10"/>
    <mergeCell ref="B5:D5"/>
    <mergeCell ref="G5:I5"/>
    <mergeCell ref="L5:N5"/>
    <mergeCell ref="B6:D6"/>
    <mergeCell ref="G6:I6"/>
    <mergeCell ref="L6:N6"/>
    <mergeCell ref="B4:D4"/>
    <mergeCell ref="G4:I4"/>
    <mergeCell ref="L4:N4"/>
    <mergeCell ref="A1:P1"/>
    <mergeCell ref="B2:P2"/>
    <mergeCell ref="B3:D3"/>
    <mergeCell ref="G3:I3"/>
    <mergeCell ref="L3:N3"/>
  </mergeCells>
  <pageMargins left="0.70866141732283472" right="0.70866141732283472" top="0.74803149606299213" bottom="0.74803149606299213" header="0.31496062992125984" footer="0.31496062992125984"/>
  <pageSetup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5"/>
  <sheetViews>
    <sheetView topLeftCell="A10" zoomScale="110" zoomScaleNormal="110" workbookViewId="0">
      <selection activeCell="S41" sqref="S41"/>
    </sheetView>
  </sheetViews>
  <sheetFormatPr baseColWidth="10" defaultRowHeight="14.4" x14ac:dyDescent="0.3"/>
  <cols>
    <col min="1" max="1" width="10.6640625" customWidth="1"/>
    <col min="2" max="4" width="7.6640625" customWidth="1"/>
    <col min="5" max="5" width="5.6640625" customWidth="1"/>
    <col min="6" max="6" width="8.6640625" customWidth="1"/>
    <col min="7" max="9" width="7.6640625" customWidth="1"/>
    <col min="10" max="10" width="5.6640625" customWidth="1"/>
    <col min="11" max="11" width="6.6640625" customWidth="1"/>
    <col min="12" max="14" width="7.6640625" customWidth="1"/>
    <col min="15" max="15" width="5.6640625" customWidth="1"/>
    <col min="16" max="16" width="6.6640625" customWidth="1"/>
  </cols>
  <sheetData>
    <row r="1" spans="1:16" ht="18" x14ac:dyDescent="0.35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41"/>
      <c r="N1" s="41"/>
      <c r="O1" s="41"/>
      <c r="P1" s="41"/>
    </row>
    <row r="2" spans="1:16" ht="10.95" customHeight="1" x14ac:dyDescent="0.3">
      <c r="A2" s="6" t="s">
        <v>0</v>
      </c>
      <c r="B2" s="42" t="s">
        <v>250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0.95" customHeight="1" x14ac:dyDescent="0.3">
      <c r="A3" s="1" t="s">
        <v>1</v>
      </c>
      <c r="B3" s="44" t="s">
        <v>13</v>
      </c>
      <c r="C3" s="45"/>
      <c r="D3" s="45"/>
      <c r="E3" s="11" t="s">
        <v>11</v>
      </c>
      <c r="F3" s="1" t="s">
        <v>1</v>
      </c>
      <c r="G3" s="44" t="s">
        <v>16</v>
      </c>
      <c r="H3" s="45"/>
      <c r="I3" s="45"/>
      <c r="J3" s="11" t="s">
        <v>11</v>
      </c>
      <c r="K3" s="1" t="s">
        <v>1</v>
      </c>
      <c r="L3" s="44" t="s">
        <v>17</v>
      </c>
      <c r="M3" s="45"/>
      <c r="N3" s="45"/>
      <c r="O3" s="11" t="s">
        <v>11</v>
      </c>
      <c r="P3" s="4"/>
    </row>
    <row r="4" spans="1:16" ht="10.95" customHeight="1" x14ac:dyDescent="0.3">
      <c r="A4" s="5" t="s">
        <v>8</v>
      </c>
      <c r="B4" s="38" t="s">
        <v>267</v>
      </c>
      <c r="C4" s="39"/>
      <c r="D4" s="39"/>
      <c r="E4" s="12">
        <f>42+250</f>
        <v>292</v>
      </c>
      <c r="F4" s="5" t="s">
        <v>9</v>
      </c>
      <c r="G4" s="38" t="s">
        <v>348</v>
      </c>
      <c r="H4" s="39"/>
      <c r="I4" s="39"/>
      <c r="J4" s="28">
        <v>100</v>
      </c>
      <c r="K4" s="5" t="s">
        <v>10</v>
      </c>
      <c r="L4" s="38" t="s">
        <v>347</v>
      </c>
      <c r="M4" s="39"/>
      <c r="N4" s="39"/>
      <c r="O4" s="28">
        <v>300</v>
      </c>
      <c r="P4" s="7"/>
    </row>
    <row r="5" spans="1:16" ht="10.95" customHeight="1" x14ac:dyDescent="0.3">
      <c r="A5" s="5" t="s">
        <v>8</v>
      </c>
      <c r="B5" s="38" t="s">
        <v>50</v>
      </c>
      <c r="C5" s="39"/>
      <c r="D5" s="39"/>
      <c r="E5" s="12">
        <f>276+125</f>
        <v>401</v>
      </c>
      <c r="F5" s="5" t="s">
        <v>9</v>
      </c>
      <c r="G5" s="38"/>
      <c r="H5" s="39"/>
      <c r="I5" s="39"/>
      <c r="J5" s="12"/>
      <c r="K5" s="5" t="s">
        <v>10</v>
      </c>
      <c r="L5" s="38" t="s">
        <v>346</v>
      </c>
      <c r="M5" s="39"/>
      <c r="N5" s="39"/>
      <c r="O5" s="12">
        <f>135+102</f>
        <v>237</v>
      </c>
      <c r="P5" s="7"/>
    </row>
    <row r="6" spans="1:16" ht="10.95" customHeight="1" x14ac:dyDescent="0.3">
      <c r="A6" s="5" t="s">
        <v>8</v>
      </c>
      <c r="B6" s="38" t="s">
        <v>342</v>
      </c>
      <c r="C6" s="39"/>
      <c r="D6" s="39"/>
      <c r="E6" s="12">
        <v>161</v>
      </c>
      <c r="F6" s="5" t="s">
        <v>9</v>
      </c>
      <c r="G6" s="38"/>
      <c r="H6" s="39"/>
      <c r="I6" s="39"/>
      <c r="J6" s="12"/>
      <c r="K6" s="5" t="s">
        <v>10</v>
      </c>
      <c r="L6" s="38" t="s">
        <v>188</v>
      </c>
      <c r="M6" s="39"/>
      <c r="N6" s="39"/>
      <c r="O6" s="28">
        <v>220</v>
      </c>
      <c r="P6" s="7"/>
    </row>
    <row r="7" spans="1:16" ht="10.95" customHeight="1" x14ac:dyDescent="0.3">
      <c r="A7" s="10" t="s">
        <v>12</v>
      </c>
      <c r="B7" s="8"/>
      <c r="C7" s="9"/>
      <c r="D7" s="9"/>
      <c r="E7" s="12">
        <f>E4+E5+E6</f>
        <v>854</v>
      </c>
      <c r="F7" s="5" t="s">
        <v>9</v>
      </c>
      <c r="G7" s="8"/>
      <c r="H7" s="9"/>
      <c r="I7" s="9"/>
      <c r="J7" s="12">
        <f>J4+J5+J6</f>
        <v>100</v>
      </c>
      <c r="K7" s="5" t="s">
        <v>10</v>
      </c>
      <c r="L7" s="8"/>
      <c r="M7" s="9"/>
      <c r="N7" s="9"/>
      <c r="O7" s="12">
        <f>O4+O5+O6</f>
        <v>757</v>
      </c>
      <c r="P7" s="25">
        <f>E7+J7+O7</f>
        <v>1711</v>
      </c>
    </row>
    <row r="8" spans="1:16" ht="10.95" customHeight="1" x14ac:dyDescent="0.3">
      <c r="A8" s="13" t="s">
        <v>0</v>
      </c>
      <c r="B8" s="46" t="s">
        <v>251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10.95" customHeight="1" x14ac:dyDescent="0.3">
      <c r="A9" s="1" t="s">
        <v>1</v>
      </c>
      <c r="B9" s="44" t="s">
        <v>13</v>
      </c>
      <c r="C9" s="45"/>
      <c r="D9" s="45"/>
      <c r="E9" s="11" t="s">
        <v>11</v>
      </c>
      <c r="F9" s="1" t="s">
        <v>1</v>
      </c>
      <c r="G9" s="44" t="s">
        <v>16</v>
      </c>
      <c r="H9" s="45"/>
      <c r="I9" s="45"/>
      <c r="J9" s="11" t="s">
        <v>11</v>
      </c>
      <c r="K9" s="1" t="s">
        <v>1</v>
      </c>
      <c r="L9" s="44" t="s">
        <v>17</v>
      </c>
      <c r="M9" s="45"/>
      <c r="N9" s="45"/>
      <c r="O9" s="11" t="s">
        <v>11</v>
      </c>
      <c r="P9" s="4"/>
    </row>
    <row r="10" spans="1:16" ht="10.95" customHeight="1" x14ac:dyDescent="0.3">
      <c r="A10" s="5" t="s">
        <v>8</v>
      </c>
      <c r="B10" s="38" t="s">
        <v>229</v>
      </c>
      <c r="C10" s="39"/>
      <c r="D10" s="39"/>
      <c r="E10" s="12">
        <f>42</f>
        <v>42</v>
      </c>
      <c r="F10" s="5" t="s">
        <v>9</v>
      </c>
      <c r="G10" s="38" t="s">
        <v>147</v>
      </c>
      <c r="H10" s="39"/>
      <c r="I10" s="39"/>
      <c r="J10" s="12">
        <f>55*2</f>
        <v>110</v>
      </c>
      <c r="K10" s="5" t="s">
        <v>10</v>
      </c>
      <c r="L10" s="38" t="s">
        <v>349</v>
      </c>
      <c r="M10" s="39"/>
      <c r="N10" s="39"/>
      <c r="O10" s="12">
        <v>300</v>
      </c>
      <c r="P10" s="7"/>
    </row>
    <row r="11" spans="1:16" ht="10.95" customHeight="1" x14ac:dyDescent="0.3">
      <c r="A11" s="5" t="s">
        <v>8</v>
      </c>
      <c r="B11" s="38" t="s">
        <v>50</v>
      </c>
      <c r="C11" s="39"/>
      <c r="D11" s="39"/>
      <c r="E11" s="12">
        <f>276+125</f>
        <v>401</v>
      </c>
      <c r="F11" s="5" t="s">
        <v>9</v>
      </c>
      <c r="G11" s="38"/>
      <c r="H11" s="39"/>
      <c r="I11" s="39"/>
      <c r="J11" s="12"/>
      <c r="K11" s="5" t="s">
        <v>10</v>
      </c>
      <c r="L11" s="38" t="s">
        <v>346</v>
      </c>
      <c r="M11" s="39"/>
      <c r="N11" s="39"/>
      <c r="O11" s="12">
        <f>135+102</f>
        <v>237</v>
      </c>
      <c r="P11" s="7"/>
    </row>
    <row r="12" spans="1:16" ht="10.95" customHeight="1" x14ac:dyDescent="0.3">
      <c r="A12" s="5" t="s">
        <v>8</v>
      </c>
      <c r="B12" s="38" t="s">
        <v>342</v>
      </c>
      <c r="C12" s="39"/>
      <c r="D12" s="39"/>
      <c r="E12" s="12">
        <v>161</v>
      </c>
      <c r="F12" s="5" t="s">
        <v>9</v>
      </c>
      <c r="G12" s="38"/>
      <c r="H12" s="39"/>
      <c r="I12" s="39"/>
      <c r="J12" s="12"/>
      <c r="K12" s="5" t="s">
        <v>10</v>
      </c>
      <c r="L12" s="38" t="s">
        <v>188</v>
      </c>
      <c r="M12" s="39"/>
      <c r="N12" s="39"/>
      <c r="O12" s="28">
        <v>220</v>
      </c>
      <c r="P12" s="7"/>
    </row>
    <row r="13" spans="1:16" ht="10.95" customHeight="1" x14ac:dyDescent="0.3">
      <c r="A13" s="10" t="s">
        <v>12</v>
      </c>
      <c r="B13" s="8"/>
      <c r="C13" s="9"/>
      <c r="D13" s="9"/>
      <c r="E13" s="12">
        <f>E10+E11+E12</f>
        <v>604</v>
      </c>
      <c r="F13" s="5" t="s">
        <v>9</v>
      </c>
      <c r="G13" s="8"/>
      <c r="H13" s="9"/>
      <c r="I13" s="9"/>
      <c r="J13" s="12">
        <f>J10+J11+J12</f>
        <v>110</v>
      </c>
      <c r="K13" s="5" t="s">
        <v>10</v>
      </c>
      <c r="L13" s="8"/>
      <c r="M13" s="9"/>
      <c r="N13" s="9"/>
      <c r="O13" s="12">
        <f>O10+O11+O12</f>
        <v>757</v>
      </c>
      <c r="P13" s="24">
        <f>E13+J13+O13</f>
        <v>1471</v>
      </c>
    </row>
    <row r="14" spans="1:16" ht="10.95" customHeight="1" x14ac:dyDescent="0.3">
      <c r="A14" s="14" t="s">
        <v>0</v>
      </c>
      <c r="B14" s="48" t="s">
        <v>252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1:16" ht="10.95" customHeight="1" x14ac:dyDescent="0.3">
      <c r="A15" s="1" t="s">
        <v>1</v>
      </c>
      <c r="B15" s="44" t="s">
        <v>13</v>
      </c>
      <c r="C15" s="45"/>
      <c r="D15" s="45"/>
      <c r="E15" s="11" t="s">
        <v>11</v>
      </c>
      <c r="F15" s="1" t="s">
        <v>1</v>
      </c>
      <c r="G15" s="44" t="s">
        <v>16</v>
      </c>
      <c r="H15" s="45"/>
      <c r="I15" s="45"/>
      <c r="J15" s="11" t="s">
        <v>11</v>
      </c>
      <c r="K15" s="1" t="s">
        <v>1</v>
      </c>
      <c r="L15" s="44" t="s">
        <v>17</v>
      </c>
      <c r="M15" s="45"/>
      <c r="N15" s="45"/>
      <c r="O15" s="11" t="s">
        <v>11</v>
      </c>
      <c r="P15" s="4"/>
    </row>
    <row r="16" spans="1:16" ht="10.95" customHeight="1" x14ac:dyDescent="0.3">
      <c r="A16" s="5" t="s">
        <v>8</v>
      </c>
      <c r="B16" s="38" t="s">
        <v>229</v>
      </c>
      <c r="C16" s="39"/>
      <c r="D16" s="39"/>
      <c r="E16" s="12">
        <f>42</f>
        <v>42</v>
      </c>
      <c r="F16" s="5" t="s">
        <v>9</v>
      </c>
      <c r="G16" s="50" t="s">
        <v>147</v>
      </c>
      <c r="H16" s="39"/>
      <c r="I16" s="39"/>
      <c r="J16" s="12">
        <f>55*2</f>
        <v>110</v>
      </c>
      <c r="K16" s="5" t="s">
        <v>10</v>
      </c>
      <c r="L16" s="38" t="s">
        <v>350</v>
      </c>
      <c r="M16" s="39"/>
      <c r="N16" s="39"/>
      <c r="O16" s="12">
        <v>300</v>
      </c>
      <c r="P16" s="7"/>
    </row>
    <row r="17" spans="1:18" ht="10.95" customHeight="1" x14ac:dyDescent="0.3">
      <c r="A17" s="5" t="s">
        <v>8</v>
      </c>
      <c r="B17" s="38" t="s">
        <v>307</v>
      </c>
      <c r="C17" s="39"/>
      <c r="D17" s="39"/>
      <c r="E17" s="12">
        <v>365</v>
      </c>
      <c r="F17" s="5" t="s">
        <v>9</v>
      </c>
      <c r="G17" s="38" t="s">
        <v>348</v>
      </c>
      <c r="H17" s="39"/>
      <c r="I17" s="39"/>
      <c r="J17" s="12">
        <v>325</v>
      </c>
      <c r="K17" s="5" t="s">
        <v>10</v>
      </c>
      <c r="L17" s="38" t="s">
        <v>346</v>
      </c>
      <c r="M17" s="39"/>
      <c r="N17" s="39"/>
      <c r="O17" s="12">
        <f>135+102</f>
        <v>237</v>
      </c>
      <c r="P17" s="7"/>
    </row>
    <row r="18" spans="1:18" ht="10.95" customHeight="1" x14ac:dyDescent="0.3">
      <c r="A18" s="5" t="s">
        <v>8</v>
      </c>
      <c r="B18" s="38" t="s">
        <v>46</v>
      </c>
      <c r="C18" s="39"/>
      <c r="D18" s="39"/>
      <c r="E18" s="12">
        <f>52*2</f>
        <v>104</v>
      </c>
      <c r="F18" s="5" t="s">
        <v>9</v>
      </c>
      <c r="G18" s="38"/>
      <c r="H18" s="39"/>
      <c r="I18" s="39"/>
      <c r="J18" s="12"/>
      <c r="K18" s="5" t="s">
        <v>10</v>
      </c>
      <c r="L18" s="38" t="s">
        <v>188</v>
      </c>
      <c r="M18" s="39"/>
      <c r="N18" s="39"/>
      <c r="O18" s="28">
        <v>220</v>
      </c>
      <c r="P18" s="7"/>
    </row>
    <row r="19" spans="1:18" ht="10.95" customHeight="1" x14ac:dyDescent="0.3">
      <c r="A19" s="10" t="s">
        <v>12</v>
      </c>
      <c r="B19" s="8"/>
      <c r="C19" s="9"/>
      <c r="D19" s="9"/>
      <c r="E19" s="12">
        <f>E16+E17+E18</f>
        <v>511</v>
      </c>
      <c r="F19" s="5" t="s">
        <v>9</v>
      </c>
      <c r="G19" s="8"/>
      <c r="H19" s="9"/>
      <c r="I19" s="9"/>
      <c r="J19" s="12">
        <f>J16+J17+J18</f>
        <v>435</v>
      </c>
      <c r="K19" s="5" t="s">
        <v>10</v>
      </c>
      <c r="L19" s="8"/>
      <c r="M19" s="9"/>
      <c r="N19" s="9"/>
      <c r="O19" s="12">
        <f>O16+O17+O18</f>
        <v>757</v>
      </c>
      <c r="P19" s="23">
        <f>E19+J19+O19</f>
        <v>1703</v>
      </c>
    </row>
    <row r="20" spans="1:18" ht="10.95" customHeight="1" x14ac:dyDescent="0.3">
      <c r="A20" s="15" t="s">
        <v>0</v>
      </c>
      <c r="B20" s="53" t="s">
        <v>253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8" ht="10.95" customHeight="1" x14ac:dyDescent="0.3">
      <c r="A21" s="1" t="s">
        <v>1</v>
      </c>
      <c r="B21" s="44" t="s">
        <v>13</v>
      </c>
      <c r="C21" s="45"/>
      <c r="D21" s="45"/>
      <c r="E21" s="11" t="s">
        <v>11</v>
      </c>
      <c r="F21" s="1" t="s">
        <v>1</v>
      </c>
      <c r="G21" s="44" t="s">
        <v>16</v>
      </c>
      <c r="H21" s="45"/>
      <c r="I21" s="45"/>
      <c r="J21" s="11" t="s">
        <v>11</v>
      </c>
      <c r="K21" s="1" t="s">
        <v>1</v>
      </c>
      <c r="L21" s="44" t="s">
        <v>17</v>
      </c>
      <c r="M21" s="45"/>
      <c r="N21" s="45"/>
      <c r="O21" s="11" t="s">
        <v>11</v>
      </c>
      <c r="P21" s="4"/>
    </row>
    <row r="22" spans="1:18" ht="10.95" customHeight="1" x14ac:dyDescent="0.3">
      <c r="A22" s="5" t="s">
        <v>8</v>
      </c>
      <c r="B22" s="38" t="s">
        <v>351</v>
      </c>
      <c r="C22" s="39"/>
      <c r="D22" s="39"/>
      <c r="E22" s="12">
        <f>42+50*3</f>
        <v>192</v>
      </c>
      <c r="F22" s="5" t="s">
        <v>9</v>
      </c>
      <c r="G22" s="50" t="s">
        <v>147</v>
      </c>
      <c r="H22" s="39"/>
      <c r="I22" s="39"/>
      <c r="J22" s="12">
        <f>55*2</f>
        <v>110</v>
      </c>
      <c r="K22" s="5" t="s">
        <v>10</v>
      </c>
      <c r="L22" s="38" t="s">
        <v>349</v>
      </c>
      <c r="M22" s="39"/>
      <c r="N22" s="39"/>
      <c r="O22" s="12">
        <v>300</v>
      </c>
      <c r="P22" s="7"/>
    </row>
    <row r="23" spans="1:18" ht="10.95" customHeight="1" x14ac:dyDescent="0.3">
      <c r="A23" s="5" t="s">
        <v>8</v>
      </c>
      <c r="B23" s="38" t="s">
        <v>307</v>
      </c>
      <c r="C23" s="39"/>
      <c r="D23" s="39"/>
      <c r="E23" s="12">
        <v>365</v>
      </c>
      <c r="F23" s="5" t="s">
        <v>9</v>
      </c>
      <c r="G23" s="38" t="s">
        <v>348</v>
      </c>
      <c r="H23" s="39"/>
      <c r="I23" s="39"/>
      <c r="J23" s="12">
        <v>325</v>
      </c>
      <c r="K23" s="5" t="s">
        <v>10</v>
      </c>
      <c r="L23" s="38" t="s">
        <v>346</v>
      </c>
      <c r="M23" s="39"/>
      <c r="N23" s="39"/>
      <c r="O23" s="12">
        <f>135+102</f>
        <v>237</v>
      </c>
      <c r="P23" s="7"/>
    </row>
    <row r="24" spans="1:18" ht="10.95" customHeight="1" x14ac:dyDescent="0.3">
      <c r="A24" s="5" t="s">
        <v>8</v>
      </c>
      <c r="B24" s="38" t="s">
        <v>46</v>
      </c>
      <c r="C24" s="39"/>
      <c r="D24" s="39"/>
      <c r="E24" s="12">
        <f>52*2</f>
        <v>104</v>
      </c>
      <c r="F24" s="5" t="s">
        <v>9</v>
      </c>
      <c r="G24" s="38" t="s">
        <v>328</v>
      </c>
      <c r="H24" s="39"/>
      <c r="I24" s="39"/>
      <c r="J24" s="12">
        <v>115</v>
      </c>
      <c r="K24" s="5" t="s">
        <v>10</v>
      </c>
      <c r="L24" s="38" t="s">
        <v>188</v>
      </c>
      <c r="M24" s="39"/>
      <c r="N24" s="39"/>
      <c r="O24" s="28">
        <v>220</v>
      </c>
      <c r="P24" s="29"/>
      <c r="Q24" s="30"/>
      <c r="R24" s="30"/>
    </row>
    <row r="25" spans="1:18" ht="10.95" customHeight="1" x14ac:dyDescent="0.3">
      <c r="A25" s="10" t="s">
        <v>12</v>
      </c>
      <c r="B25" s="8"/>
      <c r="C25" s="9"/>
      <c r="D25" s="9"/>
      <c r="E25" s="12">
        <f>E22+E23+E24</f>
        <v>661</v>
      </c>
      <c r="F25" s="5" t="s">
        <v>9</v>
      </c>
      <c r="G25" s="8"/>
      <c r="H25" s="9"/>
      <c r="I25" s="9"/>
      <c r="J25" s="12">
        <f>J22+J23+J24</f>
        <v>550</v>
      </c>
      <c r="K25" s="5" t="s">
        <v>10</v>
      </c>
      <c r="L25" s="8"/>
      <c r="M25" s="9"/>
      <c r="N25" s="9"/>
      <c r="O25" s="12">
        <f>O22+O23+O24</f>
        <v>757</v>
      </c>
      <c r="P25" s="22">
        <f>E25+J25+O25</f>
        <v>1968</v>
      </c>
    </row>
    <row r="26" spans="1:18" ht="10.95" customHeight="1" x14ac:dyDescent="0.3">
      <c r="A26" s="16" t="s">
        <v>0</v>
      </c>
      <c r="B26" s="55" t="s">
        <v>254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8" ht="10.95" customHeight="1" x14ac:dyDescent="0.3">
      <c r="A27" s="1" t="s">
        <v>1</v>
      </c>
      <c r="B27" s="44" t="s">
        <v>13</v>
      </c>
      <c r="C27" s="45"/>
      <c r="D27" s="45"/>
      <c r="E27" s="11" t="s">
        <v>11</v>
      </c>
      <c r="F27" s="1" t="s">
        <v>1</v>
      </c>
      <c r="G27" s="44" t="s">
        <v>16</v>
      </c>
      <c r="H27" s="45"/>
      <c r="I27" s="45"/>
      <c r="J27" s="11" t="s">
        <v>11</v>
      </c>
      <c r="K27" s="1" t="s">
        <v>1</v>
      </c>
      <c r="L27" s="44" t="s">
        <v>17</v>
      </c>
      <c r="M27" s="45"/>
      <c r="N27" s="45"/>
      <c r="O27" s="11" t="s">
        <v>11</v>
      </c>
      <c r="P27" s="4"/>
    </row>
    <row r="28" spans="1:18" ht="10.95" customHeight="1" x14ac:dyDescent="0.3">
      <c r="A28" s="5" t="s">
        <v>8</v>
      </c>
      <c r="B28" s="38" t="s">
        <v>229</v>
      </c>
      <c r="C28" s="39"/>
      <c r="D28" s="39"/>
      <c r="E28" s="12">
        <f>42</f>
        <v>42</v>
      </c>
      <c r="F28" s="5" t="s">
        <v>9</v>
      </c>
      <c r="G28" s="38" t="s">
        <v>328</v>
      </c>
      <c r="H28" s="39"/>
      <c r="I28" s="39"/>
      <c r="J28" s="12">
        <v>115</v>
      </c>
      <c r="K28" s="5" t="s">
        <v>10</v>
      </c>
      <c r="L28" s="38" t="s">
        <v>313</v>
      </c>
      <c r="M28" s="39"/>
      <c r="N28" s="39"/>
      <c r="O28" s="12">
        <f>135+104</f>
        <v>239</v>
      </c>
      <c r="P28" s="7"/>
    </row>
    <row r="29" spans="1:18" ht="10.95" customHeight="1" x14ac:dyDescent="0.3">
      <c r="A29" s="5" t="s">
        <v>8</v>
      </c>
      <c r="B29" s="38" t="s">
        <v>50</v>
      </c>
      <c r="C29" s="39"/>
      <c r="D29" s="39"/>
      <c r="E29" s="12">
        <f>276+125</f>
        <v>401</v>
      </c>
      <c r="F29" s="5" t="s">
        <v>9</v>
      </c>
      <c r="G29" s="50" t="s">
        <v>147</v>
      </c>
      <c r="H29" s="39"/>
      <c r="I29" s="39"/>
      <c r="J29" s="12">
        <f>55*2</f>
        <v>110</v>
      </c>
      <c r="K29" s="5" t="s">
        <v>10</v>
      </c>
      <c r="L29" s="38" t="s">
        <v>314</v>
      </c>
      <c r="M29" s="39"/>
      <c r="N29" s="39"/>
      <c r="O29" s="12">
        <v>142</v>
      </c>
      <c r="P29" s="7"/>
    </row>
    <row r="30" spans="1:18" ht="10.95" customHeight="1" x14ac:dyDescent="0.3">
      <c r="A30" s="5" t="s">
        <v>8</v>
      </c>
      <c r="B30" s="38"/>
      <c r="C30" s="39"/>
      <c r="D30" s="39"/>
      <c r="E30" s="12"/>
      <c r="F30" s="5" t="s">
        <v>9</v>
      </c>
      <c r="G30" s="38"/>
      <c r="H30" s="39"/>
      <c r="I30" s="39"/>
      <c r="J30" s="12"/>
      <c r="K30" s="5" t="s">
        <v>10</v>
      </c>
      <c r="L30" s="38" t="s">
        <v>188</v>
      </c>
      <c r="M30" s="39"/>
      <c r="N30" s="39"/>
      <c r="O30" s="28">
        <f>220</f>
        <v>220</v>
      </c>
      <c r="P30" s="7"/>
    </row>
    <row r="31" spans="1:18" ht="10.95" customHeight="1" x14ac:dyDescent="0.3">
      <c r="A31" s="10" t="s">
        <v>12</v>
      </c>
      <c r="B31" s="8"/>
      <c r="C31" s="9"/>
      <c r="D31" s="9"/>
      <c r="E31" s="12">
        <f>E28+E29+E30</f>
        <v>443</v>
      </c>
      <c r="F31" s="5" t="s">
        <v>9</v>
      </c>
      <c r="G31" s="8"/>
      <c r="H31" s="9"/>
      <c r="I31" s="9"/>
      <c r="J31" s="12">
        <f>J28+J29+J30</f>
        <v>225</v>
      </c>
      <c r="K31" s="5" t="s">
        <v>10</v>
      </c>
      <c r="L31" s="8"/>
      <c r="M31" s="9"/>
      <c r="N31" s="9"/>
      <c r="O31" s="12">
        <f>O28+O29+O30</f>
        <v>601</v>
      </c>
      <c r="P31" s="21">
        <f>E31+J31+O31</f>
        <v>1269</v>
      </c>
    </row>
    <row r="32" spans="1:18" ht="10.95" customHeight="1" x14ac:dyDescent="0.3">
      <c r="A32" s="17" t="s">
        <v>0</v>
      </c>
      <c r="B32" s="57" t="s">
        <v>255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</row>
    <row r="33" spans="1:16" ht="10.95" customHeight="1" x14ac:dyDescent="0.3">
      <c r="A33" s="1" t="s">
        <v>1</v>
      </c>
      <c r="B33" s="44" t="s">
        <v>13</v>
      </c>
      <c r="C33" s="45"/>
      <c r="D33" s="45"/>
      <c r="E33" s="11" t="s">
        <v>11</v>
      </c>
      <c r="F33" s="1" t="s">
        <v>1</v>
      </c>
      <c r="G33" s="44" t="s">
        <v>16</v>
      </c>
      <c r="H33" s="45"/>
      <c r="I33" s="45"/>
      <c r="J33" s="11" t="s">
        <v>11</v>
      </c>
      <c r="K33" s="1" t="s">
        <v>1</v>
      </c>
      <c r="L33" s="44" t="s">
        <v>17</v>
      </c>
      <c r="M33" s="45"/>
      <c r="N33" s="45"/>
      <c r="O33" s="11" t="s">
        <v>11</v>
      </c>
      <c r="P33" s="4"/>
    </row>
    <row r="34" spans="1:16" ht="10.95" customHeight="1" x14ac:dyDescent="0.3">
      <c r="A34" s="5" t="s">
        <v>8</v>
      </c>
      <c r="B34" s="38" t="s">
        <v>350</v>
      </c>
      <c r="C34" s="38"/>
      <c r="D34" s="38"/>
      <c r="E34" s="12">
        <v>300</v>
      </c>
      <c r="F34" s="5" t="s">
        <v>9</v>
      </c>
      <c r="G34" s="38"/>
      <c r="H34" s="39"/>
      <c r="I34" s="39"/>
      <c r="J34" s="12"/>
      <c r="K34" s="5" t="s">
        <v>10</v>
      </c>
      <c r="L34" s="38" t="s">
        <v>352</v>
      </c>
      <c r="M34" s="39"/>
      <c r="N34" s="39"/>
      <c r="O34" s="12">
        <f>190*3</f>
        <v>570</v>
      </c>
      <c r="P34" s="7"/>
    </row>
    <row r="35" spans="1:16" ht="10.95" customHeight="1" x14ac:dyDescent="0.3">
      <c r="A35" s="5" t="s">
        <v>8</v>
      </c>
      <c r="B35" s="38" t="s">
        <v>346</v>
      </c>
      <c r="C35" s="38"/>
      <c r="D35" s="38"/>
      <c r="E35" s="12">
        <f>135+102</f>
        <v>237</v>
      </c>
      <c r="F35" s="5" t="s">
        <v>9</v>
      </c>
      <c r="G35" s="38"/>
      <c r="H35" s="39"/>
      <c r="I35" s="39"/>
      <c r="J35" s="12"/>
      <c r="K35" s="5" t="s">
        <v>10</v>
      </c>
      <c r="L35" s="38" t="s">
        <v>148</v>
      </c>
      <c r="M35" s="39"/>
      <c r="N35" s="39"/>
      <c r="O35" s="12">
        <f>52*3</f>
        <v>156</v>
      </c>
      <c r="P35" s="7"/>
    </row>
    <row r="36" spans="1:16" ht="10.95" customHeight="1" x14ac:dyDescent="0.3">
      <c r="A36" s="5" t="s">
        <v>8</v>
      </c>
      <c r="B36" s="38" t="s">
        <v>229</v>
      </c>
      <c r="C36" s="38"/>
      <c r="D36" s="38"/>
      <c r="E36" s="28">
        <v>42</v>
      </c>
      <c r="F36" s="5" t="s">
        <v>9</v>
      </c>
      <c r="G36" s="38"/>
      <c r="H36" s="39"/>
      <c r="I36" s="39"/>
      <c r="J36" s="12"/>
      <c r="K36" s="5" t="s">
        <v>10</v>
      </c>
      <c r="L36" s="38" t="s">
        <v>353</v>
      </c>
      <c r="M36" s="39"/>
      <c r="N36" s="39"/>
      <c r="O36" s="12">
        <f>150*2</f>
        <v>300</v>
      </c>
      <c r="P36" s="7"/>
    </row>
    <row r="37" spans="1:16" ht="10.95" customHeight="1" x14ac:dyDescent="0.3">
      <c r="A37" s="10" t="s">
        <v>12</v>
      </c>
      <c r="B37" s="8"/>
      <c r="C37" s="9"/>
      <c r="D37" s="9"/>
      <c r="E37" s="12">
        <f>E34+E35+E36</f>
        <v>579</v>
      </c>
      <c r="F37" s="5" t="s">
        <v>9</v>
      </c>
      <c r="G37" s="8"/>
      <c r="H37" s="9"/>
      <c r="I37" s="9"/>
      <c r="J37" s="12">
        <f>J34+J35+J36</f>
        <v>0</v>
      </c>
      <c r="K37" s="5" t="s">
        <v>10</v>
      </c>
      <c r="L37" s="8"/>
      <c r="M37" s="9"/>
      <c r="N37" s="9"/>
      <c r="O37" s="12">
        <f>O34+O35+O36</f>
        <v>1026</v>
      </c>
      <c r="P37" s="20">
        <f>E37+J37+O37</f>
        <v>1605</v>
      </c>
    </row>
    <row r="38" spans="1:16" ht="10.95" customHeight="1" x14ac:dyDescent="0.3">
      <c r="A38" s="18" t="s">
        <v>0</v>
      </c>
      <c r="B38" s="59" t="s">
        <v>256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</row>
    <row r="39" spans="1:16" ht="10.95" customHeight="1" x14ac:dyDescent="0.3">
      <c r="A39" s="1" t="s">
        <v>1</v>
      </c>
      <c r="B39" s="44" t="s">
        <v>13</v>
      </c>
      <c r="C39" s="45"/>
      <c r="D39" s="45"/>
      <c r="E39" s="11" t="s">
        <v>11</v>
      </c>
      <c r="F39" s="1" t="s">
        <v>1</v>
      </c>
      <c r="G39" s="44" t="s">
        <v>16</v>
      </c>
      <c r="H39" s="45"/>
      <c r="I39" s="45"/>
      <c r="J39" s="11" t="s">
        <v>11</v>
      </c>
      <c r="K39" s="1" t="s">
        <v>1</v>
      </c>
      <c r="L39" s="44" t="s">
        <v>17</v>
      </c>
      <c r="M39" s="45"/>
      <c r="N39" s="45"/>
      <c r="O39" s="11" t="s">
        <v>11</v>
      </c>
      <c r="P39" s="4"/>
    </row>
    <row r="40" spans="1:16" ht="10.95" customHeight="1" x14ac:dyDescent="0.3">
      <c r="A40" s="5" t="s">
        <v>8</v>
      </c>
      <c r="B40" s="38" t="s">
        <v>356</v>
      </c>
      <c r="C40" s="39"/>
      <c r="D40" s="39"/>
      <c r="E40" s="12">
        <f>255*2</f>
        <v>510</v>
      </c>
      <c r="F40" s="5" t="s">
        <v>9</v>
      </c>
      <c r="G40" s="38" t="s">
        <v>358</v>
      </c>
      <c r="H40" s="39"/>
      <c r="I40" s="39"/>
      <c r="J40" s="12">
        <v>400</v>
      </c>
      <c r="K40" s="5" t="s">
        <v>10</v>
      </c>
      <c r="L40" s="38" t="s">
        <v>360</v>
      </c>
      <c r="M40" s="39"/>
      <c r="N40" s="39"/>
      <c r="O40" s="12">
        <f>255*3</f>
        <v>765</v>
      </c>
      <c r="P40" s="7"/>
    </row>
    <row r="41" spans="1:16" ht="10.95" customHeight="1" x14ac:dyDescent="0.3">
      <c r="A41" s="5" t="s">
        <v>8</v>
      </c>
      <c r="B41" s="38" t="s">
        <v>357</v>
      </c>
      <c r="C41" s="39"/>
      <c r="D41" s="39"/>
      <c r="E41" s="12">
        <v>2</v>
      </c>
      <c r="F41" s="5" t="s">
        <v>9</v>
      </c>
      <c r="G41" s="38" t="s">
        <v>359</v>
      </c>
      <c r="H41" s="39"/>
      <c r="I41" s="39"/>
      <c r="J41" s="12">
        <v>50</v>
      </c>
      <c r="K41" s="5" t="s">
        <v>10</v>
      </c>
      <c r="L41" s="38" t="s">
        <v>352</v>
      </c>
      <c r="M41" s="39"/>
      <c r="N41" s="39"/>
      <c r="O41" s="12">
        <v>190</v>
      </c>
      <c r="P41" s="7"/>
    </row>
    <row r="42" spans="1:16" ht="10.95" customHeight="1" x14ac:dyDescent="0.3">
      <c r="A42" s="5" t="s">
        <v>8</v>
      </c>
      <c r="B42" s="38" t="s">
        <v>342</v>
      </c>
      <c r="C42" s="39"/>
      <c r="D42" s="39"/>
      <c r="E42" s="12">
        <v>161</v>
      </c>
      <c r="F42" s="5" t="s">
        <v>9</v>
      </c>
      <c r="G42" s="38"/>
      <c r="H42" s="39"/>
      <c r="I42" s="39"/>
      <c r="J42" s="12"/>
      <c r="K42" s="5" t="s">
        <v>10</v>
      </c>
      <c r="L42" s="38" t="s">
        <v>342</v>
      </c>
      <c r="M42" s="39"/>
      <c r="N42" s="39"/>
      <c r="O42" s="12">
        <v>161</v>
      </c>
      <c r="P42" s="7"/>
    </row>
    <row r="43" spans="1:16" ht="10.95" customHeight="1" x14ac:dyDescent="0.3">
      <c r="A43" s="10" t="s">
        <v>12</v>
      </c>
      <c r="B43" s="8"/>
      <c r="C43" s="9"/>
      <c r="D43" s="9"/>
      <c r="E43" s="12">
        <f>E40+E41+E42</f>
        <v>673</v>
      </c>
      <c r="F43" s="5" t="s">
        <v>9</v>
      </c>
      <c r="G43" s="8"/>
      <c r="H43" s="9"/>
      <c r="I43" s="9"/>
      <c r="J43" s="12">
        <f>J40+J41+J42</f>
        <v>450</v>
      </c>
      <c r="K43" s="5" t="s">
        <v>10</v>
      </c>
      <c r="L43" s="8"/>
      <c r="M43" s="9"/>
      <c r="N43" s="9"/>
      <c r="O43" s="12">
        <f>O40+O41+O42</f>
        <v>1116</v>
      </c>
      <c r="P43" s="19">
        <f>E43+J43+O43</f>
        <v>2239</v>
      </c>
    </row>
    <row r="44" spans="1:16" x14ac:dyDescent="0.3">
      <c r="A44" s="5"/>
      <c r="B44" s="2"/>
      <c r="C44" s="2"/>
      <c r="D44" s="2"/>
      <c r="E44" s="2"/>
      <c r="F44" s="2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16" ht="12.6" customHeight="1" x14ac:dyDescent="0.3">
      <c r="A45" s="5"/>
      <c r="B45" s="2"/>
      <c r="C45" s="2"/>
      <c r="D45" s="2"/>
      <c r="E45" s="2"/>
      <c r="F45" s="2"/>
      <c r="G45" s="34"/>
      <c r="H45" s="34"/>
      <c r="I45" s="34"/>
      <c r="J45" s="34"/>
      <c r="K45" s="34"/>
      <c r="L45" s="34"/>
      <c r="M45" s="34"/>
      <c r="N45" s="34"/>
      <c r="O45" s="34"/>
      <c r="P45" s="34"/>
    </row>
  </sheetData>
  <mergeCells count="92">
    <mergeCell ref="B41:D41"/>
    <mergeCell ref="G41:I41"/>
    <mergeCell ref="L41:N41"/>
    <mergeCell ref="B42:D42"/>
    <mergeCell ref="G42:I42"/>
    <mergeCell ref="L42:N42"/>
    <mergeCell ref="B38:P38"/>
    <mergeCell ref="B39:D39"/>
    <mergeCell ref="G39:I39"/>
    <mergeCell ref="L39:N39"/>
    <mergeCell ref="B40:D40"/>
    <mergeCell ref="G40:I40"/>
    <mergeCell ref="L40:N40"/>
    <mergeCell ref="B35:D35"/>
    <mergeCell ref="G35:I35"/>
    <mergeCell ref="L35:N35"/>
    <mergeCell ref="B36:D36"/>
    <mergeCell ref="G36:I36"/>
    <mergeCell ref="L36:N36"/>
    <mergeCell ref="B32:P32"/>
    <mergeCell ref="B33:D33"/>
    <mergeCell ref="G33:I33"/>
    <mergeCell ref="L33:N33"/>
    <mergeCell ref="B34:D34"/>
    <mergeCell ref="G34:I34"/>
    <mergeCell ref="L34:N34"/>
    <mergeCell ref="B29:D29"/>
    <mergeCell ref="G29:I29"/>
    <mergeCell ref="L29:N29"/>
    <mergeCell ref="B30:D30"/>
    <mergeCell ref="G30:I30"/>
    <mergeCell ref="L30:N30"/>
    <mergeCell ref="B26:P26"/>
    <mergeCell ref="B27:D27"/>
    <mergeCell ref="G27:I27"/>
    <mergeCell ref="L27:N27"/>
    <mergeCell ref="B28:D28"/>
    <mergeCell ref="G28:I28"/>
    <mergeCell ref="L28:N28"/>
    <mergeCell ref="B23:D23"/>
    <mergeCell ref="G23:I23"/>
    <mergeCell ref="L23:N23"/>
    <mergeCell ref="B24:D24"/>
    <mergeCell ref="G24:I24"/>
    <mergeCell ref="L24:N24"/>
    <mergeCell ref="B20:P20"/>
    <mergeCell ref="B21:D21"/>
    <mergeCell ref="G21:I21"/>
    <mergeCell ref="L21:N21"/>
    <mergeCell ref="B22:D22"/>
    <mergeCell ref="G22:I22"/>
    <mergeCell ref="L22:N22"/>
    <mergeCell ref="B17:D17"/>
    <mergeCell ref="G17:I17"/>
    <mergeCell ref="L17:N17"/>
    <mergeCell ref="B18:D18"/>
    <mergeCell ref="G18:I18"/>
    <mergeCell ref="L18:N18"/>
    <mergeCell ref="B14:P14"/>
    <mergeCell ref="B15:D15"/>
    <mergeCell ref="G15:I15"/>
    <mergeCell ref="L15:N15"/>
    <mergeCell ref="B16:D16"/>
    <mergeCell ref="G16:I16"/>
    <mergeCell ref="L16:N16"/>
    <mergeCell ref="B11:D11"/>
    <mergeCell ref="G11:I11"/>
    <mergeCell ref="L11:N11"/>
    <mergeCell ref="B12:D12"/>
    <mergeCell ref="G12:I12"/>
    <mergeCell ref="L12:N12"/>
    <mergeCell ref="B8:P8"/>
    <mergeCell ref="B9:D9"/>
    <mergeCell ref="G9:I9"/>
    <mergeCell ref="L9:N9"/>
    <mergeCell ref="B10:D10"/>
    <mergeCell ref="G10:I10"/>
    <mergeCell ref="L10:N10"/>
    <mergeCell ref="G5:I5"/>
    <mergeCell ref="L5:N5"/>
    <mergeCell ref="B5:D5"/>
    <mergeCell ref="G6:I6"/>
    <mergeCell ref="L6:N6"/>
    <mergeCell ref="B6:D6"/>
    <mergeCell ref="B4:D4"/>
    <mergeCell ref="G4:I4"/>
    <mergeCell ref="L4:N4"/>
    <mergeCell ref="A1:P1"/>
    <mergeCell ref="B2:P2"/>
    <mergeCell ref="B3:D3"/>
    <mergeCell ref="G3:I3"/>
    <mergeCell ref="L3:N3"/>
  </mergeCells>
  <pageMargins left="0.70866141732283472" right="0.70866141732283472" top="0.74803149606299213" bottom="0.74803149606299213" header="0.31496062992125984" footer="0.31496062992125984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CALORIAS DIA</vt:lpstr>
      <vt:lpstr>CALORIAS DIA (2)</vt:lpstr>
      <vt:lpstr>CALORIAS DIA (3)</vt:lpstr>
      <vt:lpstr>CALORIAS DIA (4)</vt:lpstr>
      <vt:lpstr>CALORIAS ALIMENTOS</vt:lpstr>
      <vt:lpstr>CALORIAS 2DA</vt:lpstr>
      <vt:lpstr>CALORIAS 2DA (2)</vt:lpstr>
      <vt:lpstr>CALORIAS 2DA (3)</vt:lpstr>
      <vt:lpstr>CALORIAS 2DA (4)</vt:lpstr>
      <vt:lpstr>CALORIAS 3DA</vt:lpstr>
      <vt:lpstr>CALORIAS 3DA (2)</vt:lpstr>
      <vt:lpstr>CALORIAS 3DA (3)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JAVIER</cp:lastModifiedBy>
  <cp:lastPrinted>2017-05-22T16:26:50Z</cp:lastPrinted>
  <dcterms:created xsi:type="dcterms:W3CDTF">2017-05-22T15:39:30Z</dcterms:created>
  <dcterms:modified xsi:type="dcterms:W3CDTF">2019-03-13T18:53:22Z</dcterms:modified>
</cp:coreProperties>
</file>